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WIN2008R2\Users\akowalkowska\instrukcje\Dokumenty 2023\"/>
    </mc:Choice>
  </mc:AlternateContent>
  <xr:revisionPtr revIDLastSave="0" documentId="13_ncr:1_{2E4BAAB1-3D8E-48BA-9B99-875A9B9CD9C9}" xr6:coauthVersionLast="36" xr6:coauthVersionMax="36" xr10:uidLastSave="{00000000-0000-0000-0000-000000000000}"/>
  <bookViews>
    <workbookView xWindow="0" yWindow="0" windowWidth="28800" windowHeight="12225" xr2:uid="{483A4BE4-9D3F-4A72-AAA9-461BD549BAA2}"/>
  </bookViews>
  <sheets>
    <sheet name="EE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EE!$A$6:$J$18</definedName>
    <definedName name="a">[1]PUNKTACJA!$E$51</definedName>
    <definedName name="aaa">#REF!</definedName>
    <definedName name="brak_wpływu">'[2]PUNKTACJA-2012'!$D$50:$D$56</definedName>
    <definedName name="_xlnm.Print_Area" localSheetId="0">EE!$A$1:$J$61</definedName>
    <definedName name="olej">#REF!</definedName>
    <definedName name="Z_7D2462BF_EC60_4966_B309_E827F9D2C2E3_.wvu.PrintArea" localSheetId="0" hidden="1">EE!$A$1:$J$68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2" i="1"/>
  <c r="C3" i="1"/>
  <c r="AF3" i="1"/>
  <c r="C4" i="1"/>
  <c r="D59" i="1"/>
  <c r="B59" i="1"/>
  <c r="I53" i="1"/>
  <c r="I52" i="1"/>
  <c r="B50" i="1"/>
  <c r="J33" i="1"/>
  <c r="H33" i="1"/>
  <c r="G33" i="1"/>
  <c r="E33" i="1"/>
  <c r="D33" i="1"/>
  <c r="B33" i="1"/>
  <c r="J32" i="1"/>
  <c r="H32" i="1"/>
  <c r="G32" i="1"/>
  <c r="E32" i="1"/>
  <c r="D32" i="1"/>
  <c r="B32" i="1"/>
  <c r="J31" i="1"/>
  <c r="H31" i="1"/>
  <c r="G31" i="1"/>
  <c r="E31" i="1"/>
  <c r="D31" i="1"/>
  <c r="B31" i="1"/>
  <c r="J30" i="1"/>
  <c r="H30" i="1"/>
  <c r="G30" i="1"/>
  <c r="E30" i="1"/>
  <c r="D30" i="1"/>
  <c r="B30" i="1"/>
  <c r="J29" i="1"/>
  <c r="H29" i="1"/>
  <c r="H35" i="1" s="1"/>
  <c r="G29" i="1"/>
  <c r="E29" i="1"/>
  <c r="E35" i="1" s="1"/>
  <c r="D29" i="1"/>
  <c r="B29" i="1"/>
  <c r="B35" i="1" s="1"/>
  <c r="J28" i="1"/>
  <c r="G28" i="1"/>
  <c r="D28" i="1"/>
  <c r="J27" i="1"/>
  <c r="G27" i="1"/>
  <c r="D27" i="1"/>
  <c r="AE26" i="1"/>
  <c r="AE25" i="1"/>
  <c r="AE23" i="1"/>
  <c r="AE22" i="1"/>
  <c r="AE19" i="1"/>
  <c r="AE18" i="1"/>
  <c r="J18" i="1"/>
  <c r="H18" i="1"/>
  <c r="G18" i="1"/>
  <c r="E18" i="1"/>
  <c r="D18" i="1"/>
  <c r="B18" i="1"/>
  <c r="AE17" i="1"/>
  <c r="J17" i="1"/>
  <c r="H17" i="1"/>
  <c r="G17" i="1"/>
  <c r="E17" i="1"/>
  <c r="B17" i="1"/>
  <c r="J16" i="1"/>
  <c r="H16" i="1"/>
  <c r="G16" i="1"/>
  <c r="E16" i="1"/>
  <c r="D16" i="1"/>
  <c r="B16" i="1"/>
  <c r="J15" i="1"/>
  <c r="H15" i="1"/>
  <c r="G15" i="1"/>
  <c r="E15" i="1"/>
  <c r="D15" i="1"/>
  <c r="B15" i="1"/>
  <c r="J14" i="1"/>
  <c r="H14" i="1"/>
  <c r="H20" i="1" s="1"/>
  <c r="G14" i="1"/>
  <c r="E14" i="1"/>
  <c r="E20" i="1" s="1"/>
  <c r="D14" i="1"/>
  <c r="B14" i="1"/>
  <c r="J13" i="1"/>
  <c r="G13" i="1"/>
  <c r="D13" i="1"/>
  <c r="J12" i="1"/>
  <c r="G12" i="1"/>
  <c r="D12" i="1"/>
  <c r="D17" i="1"/>
  <c r="B20" i="1" l="1"/>
  <c r="F40" i="1" s="1"/>
  <c r="I41" i="1"/>
  <c r="I40" i="1"/>
  <c r="E41" i="1"/>
  <c r="H41" i="1"/>
  <c r="G41" i="1"/>
  <c r="J41" i="1"/>
  <c r="F41" i="1"/>
  <c r="G40" i="1"/>
  <c r="J40" i="1" l="1"/>
  <c r="J42" i="1" s="1"/>
  <c r="H40" i="1"/>
  <c r="H42" i="1" s="1"/>
  <c r="H46" i="1" s="1"/>
  <c r="E40" i="1"/>
  <c r="E42" i="1" s="1"/>
  <c r="E46" i="1" s="1"/>
  <c r="I42" i="1"/>
  <c r="I44" i="1" s="1"/>
  <c r="I50" i="1" s="1"/>
  <c r="F42" i="1"/>
  <c r="G42" i="1"/>
  <c r="H49" i="1" l="1"/>
  <c r="H44" i="1"/>
  <c r="H50" i="1" s="1"/>
  <c r="H43" i="1"/>
  <c r="E49" i="1"/>
  <c r="E43" i="1"/>
  <c r="E44" i="1"/>
  <c r="E50" i="1" s="1"/>
  <c r="I49" i="1"/>
  <c r="I43" i="1"/>
  <c r="I46" i="1"/>
  <c r="G49" i="1"/>
  <c r="G44" i="1"/>
  <c r="G50" i="1" s="1"/>
  <c r="G46" i="1"/>
  <c r="G43" i="1"/>
  <c r="J49" i="1"/>
  <c r="J44" i="1"/>
  <c r="J50" i="1" s="1"/>
  <c r="J46" i="1"/>
  <c r="J43" i="1"/>
  <c r="F49" i="1"/>
  <c r="F44" i="1"/>
  <c r="F50" i="1" s="1"/>
  <c r="F46" i="1"/>
  <c r="F43" i="1"/>
  <c r="D52" i="1" l="1"/>
  <c r="D54" i="1" s="1"/>
  <c r="D53" i="1" s="1"/>
  <c r="D55" i="1" s="1"/>
  <c r="D56" i="1" s="1"/>
  <c r="E5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Dawid Piosek</author>
  </authors>
  <commentList>
    <comment ref="B27" authorId="0" shapeId="0" xr:uid="{F8FD8B47-2CE4-410C-A0D7-0A1E3BACCF0D}">
      <text>
        <r>
          <rPr>
            <b/>
            <sz val="16"/>
            <color indexed="81"/>
            <rFont val="Tahoma"/>
            <family val="2"/>
            <charset val="238"/>
          </rPr>
          <t xml:space="preserve">W przypadku zadań polegających na zmianie sposobu zasilania obiektu w ciepło z własnego lokalnego źródła ciepła z emitorem o wysokości do 40 m na </t>
        </r>
        <r>
          <rPr>
            <b/>
            <u/>
            <sz val="16"/>
            <color indexed="81"/>
            <rFont val="Tahoma"/>
            <family val="2"/>
            <charset val="238"/>
          </rPr>
          <t xml:space="preserve">podłączenie obiektu do sieci </t>
        </r>
        <r>
          <rPr>
            <b/>
            <sz val="16"/>
            <color indexed="81"/>
            <rFont val="Tahoma"/>
            <family val="2"/>
            <charset val="238"/>
          </rPr>
          <t xml:space="preserve">cieplnej lub  zasilanie urządzeniami elektrycznymi, w stanie docelowym należy </t>
        </r>
        <r>
          <rPr>
            <b/>
            <u/>
            <sz val="16"/>
            <color indexed="81"/>
            <rFont val="Tahoma"/>
            <family val="2"/>
            <charset val="238"/>
          </rPr>
          <t>przyjąć zerowa emisję</t>
        </r>
        <r>
          <rPr>
            <b/>
            <sz val="16"/>
            <color indexed="81"/>
            <rFont val="Tahoma"/>
            <family val="2"/>
            <charset val="238"/>
          </rPr>
          <t xml:space="preserve">. </t>
        </r>
      </text>
    </comment>
    <comment ref="E27" authorId="0" shapeId="0" xr:uid="{A0770AE0-2184-448A-B5EB-41BE7D924E5C}">
      <text>
        <r>
          <rPr>
            <b/>
            <sz val="16"/>
            <color indexed="81"/>
            <rFont val="Tahoma"/>
            <family val="2"/>
            <charset val="238"/>
          </rPr>
          <t xml:space="preserve">W przypadku zadań polegających na zmianie sposobu zasilania obiektu w ciepło z własnego lokalnego źródła ciepła z emitorem o wysokości do 40 m na </t>
        </r>
        <r>
          <rPr>
            <b/>
            <u/>
            <sz val="16"/>
            <color indexed="81"/>
            <rFont val="Tahoma"/>
            <family val="2"/>
            <charset val="238"/>
          </rPr>
          <t xml:space="preserve">podłączenie obiektu do sieci </t>
        </r>
        <r>
          <rPr>
            <b/>
            <sz val="16"/>
            <color indexed="81"/>
            <rFont val="Tahoma"/>
            <family val="2"/>
            <charset val="238"/>
          </rPr>
          <t xml:space="preserve">cieplnej lub  zasilanie urządzeniami elektrycznymi, w stanie docelowym należy </t>
        </r>
        <r>
          <rPr>
            <b/>
            <u/>
            <sz val="16"/>
            <color indexed="81"/>
            <rFont val="Tahoma"/>
            <family val="2"/>
            <charset val="238"/>
          </rPr>
          <t>przyjąć zerowa emisję</t>
        </r>
        <r>
          <rPr>
            <b/>
            <sz val="16"/>
            <color indexed="81"/>
            <rFont val="Tahoma"/>
            <family val="2"/>
            <charset val="238"/>
          </rPr>
          <t xml:space="preserve">. </t>
        </r>
      </text>
    </comment>
    <comment ref="H27" authorId="0" shapeId="0" xr:uid="{CFB66184-C61E-492F-881F-01D3C5D4F4BF}">
      <text>
        <r>
          <rPr>
            <b/>
            <sz val="16"/>
            <color indexed="81"/>
            <rFont val="Tahoma"/>
            <family val="2"/>
            <charset val="238"/>
          </rPr>
          <t xml:space="preserve">W przypadku zadań polegających na zmianie sposobu zasilania obiektu w ciepło z własnego lokalnego źródła ciepła z emitorem o wysokości do 40 m na </t>
        </r>
        <r>
          <rPr>
            <b/>
            <u/>
            <sz val="16"/>
            <color indexed="81"/>
            <rFont val="Tahoma"/>
            <family val="2"/>
            <charset val="238"/>
          </rPr>
          <t xml:space="preserve">podłączenie obiektu do sieci </t>
        </r>
        <r>
          <rPr>
            <b/>
            <sz val="16"/>
            <color indexed="81"/>
            <rFont val="Tahoma"/>
            <family val="2"/>
            <charset val="238"/>
          </rPr>
          <t xml:space="preserve">cieplnej lub  zasilanie urządzeniami elektrycznymi, w stanie docelowym należy </t>
        </r>
        <r>
          <rPr>
            <b/>
            <u/>
            <sz val="16"/>
            <color indexed="81"/>
            <rFont val="Tahoma"/>
            <family val="2"/>
            <charset val="238"/>
          </rPr>
          <t>przyjąć zerowa emisję</t>
        </r>
        <r>
          <rPr>
            <b/>
            <sz val="16"/>
            <color indexed="81"/>
            <rFont val="Tahoma"/>
            <family val="2"/>
            <charset val="238"/>
          </rPr>
          <t xml:space="preserve">. </t>
        </r>
      </text>
    </comment>
  </commentList>
</comments>
</file>

<file path=xl/sharedStrings.xml><?xml version="1.0" encoding="utf-8"?>
<sst xmlns="http://schemas.openxmlformats.org/spreadsheetml/2006/main" count="285" uniqueCount="158">
  <si>
    <t>Jednostka</t>
  </si>
  <si>
    <t>pył</t>
  </si>
  <si>
    <t>SO2</t>
  </si>
  <si>
    <t>NOx</t>
  </si>
  <si>
    <t>CO</t>
  </si>
  <si>
    <t>b-a-p</t>
  </si>
  <si>
    <t>części palne</t>
  </si>
  <si>
    <t>zawartość siarki</t>
  </si>
  <si>
    <t>zawartość popiołu</t>
  </si>
  <si>
    <t>sprawność odpylania</t>
  </si>
  <si>
    <t>sprawność zdalaczynna</t>
  </si>
  <si>
    <t>WO</t>
  </si>
  <si>
    <t>WE</t>
  </si>
  <si>
    <t>Wnioskodawca</t>
  </si>
  <si>
    <t>Kotły węglowe</t>
  </si>
  <si>
    <t>parowe i wodne</t>
  </si>
  <si>
    <t>ciąg naturalny</t>
  </si>
  <si>
    <t>Węgiel</t>
  </si>
  <si>
    <t>kotłownia węglowa stara</t>
  </si>
  <si>
    <t>kg/Mg</t>
  </si>
  <si>
    <t>MJ/kg</t>
  </si>
  <si>
    <t>kg/GJ</t>
  </si>
  <si>
    <t>Nazwa zadnia</t>
  </si>
  <si>
    <t>kotłownia węglowa nowa</t>
  </si>
  <si>
    <t>Elektrownie i elektrociepłownie zawodowe (oszczędzanie energii elektrycznej)</t>
  </si>
  <si>
    <t>0,831/0,0036*0,35 zgodnie z instrukcja</t>
  </si>
  <si>
    <t>Numer wniosku</t>
  </si>
  <si>
    <t>ciąg sztuczny</t>
  </si>
  <si>
    <t>wegiel 2</t>
  </si>
  <si>
    <t xml:space="preserve">Elektrownie i elektrociepłownie zawodowe </t>
  </si>
  <si>
    <t>płomienicowe i pozostałe</t>
  </si>
  <si>
    <t>wegiel 3</t>
  </si>
  <si>
    <t xml:space="preserve">Elektrociepłownie przemysłowe </t>
  </si>
  <si>
    <t>Gaz</t>
  </si>
  <si>
    <t>STAN ISTNIEJĄCY</t>
  </si>
  <si>
    <t>wegiel 4</t>
  </si>
  <si>
    <t xml:space="preserve">Ciepłownie </t>
  </si>
  <si>
    <t>Olej</t>
  </si>
  <si>
    <t>I</t>
  </si>
  <si>
    <t>II</t>
  </si>
  <si>
    <t>III</t>
  </si>
  <si>
    <t>&lt;3MW (&lt;5Mg/h)</t>
  </si>
  <si>
    <t>wegiel 5</t>
  </si>
  <si>
    <t xml:space="preserve">Produkcja żelaza i stali </t>
  </si>
  <si>
    <t>Koks</t>
  </si>
  <si>
    <t>TYP PALIWA</t>
  </si>
  <si>
    <t>3-12MW (5-20Mg/h)</t>
  </si>
  <si>
    <t>wegiel 6</t>
  </si>
  <si>
    <t xml:space="preserve">Przemysł metali nieżelaznych </t>
  </si>
  <si>
    <t>Drewno</t>
  </si>
  <si>
    <t>Rodzaj zasilania (wg. KOBiZE)</t>
  </si>
  <si>
    <t>&gt;12MW (&gt;20Mg/h)</t>
  </si>
  <si>
    <t>Ciepłownia, EC</t>
  </si>
  <si>
    <t xml:space="preserve">Przemysł chemiczny </t>
  </si>
  <si>
    <t>Typ kotłowni</t>
  </si>
  <si>
    <t>Elektrownia</t>
  </si>
  <si>
    <t xml:space="preserve">Przemysł papierniczy i poligraficzny </t>
  </si>
  <si>
    <t>Ilość [GJ/a]</t>
  </si>
  <si>
    <t>Wsk. unosu pyłu</t>
  </si>
  <si>
    <t>Kotły koksowe</t>
  </si>
  <si>
    <t>koks 1</t>
  </si>
  <si>
    <t xml:space="preserve">Przemysł spożywczy </t>
  </si>
  <si>
    <t>Wsk. unosu SO2</t>
  </si>
  <si>
    <t>koks 2</t>
  </si>
  <si>
    <t xml:space="preserve">Inne przemysły </t>
  </si>
  <si>
    <t>Wartość opałowa</t>
  </si>
  <si>
    <t>Wsk. unosu NOx</t>
  </si>
  <si>
    <t>Kotły gazowe</t>
  </si>
  <si>
    <t>&lt;1,4 MW</t>
  </si>
  <si>
    <t>kotłownia gazowa</t>
  </si>
  <si>
    <t>kg/m3</t>
  </si>
  <si>
    <t xml:space="preserve">Instytucje / handel / usługi </t>
  </si>
  <si>
    <t>Zawartość popiołu</t>
  </si>
  <si>
    <t>Wsk. unosu CO</t>
  </si>
  <si>
    <t>1,4-5,5 MW</t>
  </si>
  <si>
    <t>gaz 2</t>
  </si>
  <si>
    <t xml:space="preserve">Rolnictwo, leśnictwo i rybołówstwo </t>
  </si>
  <si>
    <t>Zawartość siarki</t>
  </si>
  <si>
    <t>Wsk. unosu B-a-P</t>
  </si>
  <si>
    <t>5,5-30 MW</t>
  </si>
  <si>
    <t>gaz 3</t>
  </si>
  <si>
    <t>ŚREDNI</t>
  </si>
  <si>
    <t>Sprawność odpyl.</t>
  </si>
  <si>
    <t>Wsk. unosu CO2</t>
  </si>
  <si>
    <t>&gt;30 MW</t>
  </si>
  <si>
    <t>gaz 4</t>
  </si>
  <si>
    <t>Gaz ziemny wysokometanowy</t>
  </si>
  <si>
    <t>GJ/m3</t>
  </si>
  <si>
    <t>Sprawność źródła</t>
  </si>
  <si>
    <t>Zawartość cz. paln.</t>
  </si>
  <si>
    <t>Kotły olejowe</t>
  </si>
  <si>
    <t>Olej opałowy</t>
  </si>
  <si>
    <t>&lt;5,5MW</t>
  </si>
  <si>
    <t>kotłownia olejowa</t>
  </si>
  <si>
    <t>Gaz ziemny zaazotowany</t>
  </si>
  <si>
    <t>5,5-30MW</t>
  </si>
  <si>
    <t>olej 2</t>
  </si>
  <si>
    <t>Gaz z odmetanowania kopalń</t>
  </si>
  <si>
    <t>[Mg/a] lub [m3/a]</t>
  </si>
  <si>
    <t>&gt;30MW</t>
  </si>
  <si>
    <t>olej 3</t>
  </si>
  <si>
    <t xml:space="preserve">Biogaz </t>
  </si>
  <si>
    <t>Olej napęd.</t>
  </si>
  <si>
    <t>wszystkie</t>
  </si>
  <si>
    <t>olej 4</t>
  </si>
  <si>
    <t>Gaz ciekły</t>
  </si>
  <si>
    <t>STAN DOCELOWY</t>
  </si>
  <si>
    <t>Kotły na drewno</t>
  </si>
  <si>
    <t>Ruszt stały &lt;1,0 MW</t>
  </si>
  <si>
    <t>drewno 1</t>
  </si>
  <si>
    <t>Gaz koksowniczy</t>
  </si>
  <si>
    <t>Ruszt stały 1-5,5 MW</t>
  </si>
  <si>
    <t>drewno 2</t>
  </si>
  <si>
    <t>Gaz wielkopiecowy</t>
  </si>
  <si>
    <t>Rusz mechaniczny &lt;5,0 MW</t>
  </si>
  <si>
    <t>drewno 3</t>
  </si>
  <si>
    <t>Drewno opałowe i odpady pochodzenia drzewnego</t>
  </si>
  <si>
    <t>zgodnie z instrukcja</t>
  </si>
  <si>
    <t>s - bez jednostki</t>
  </si>
  <si>
    <t>Olej napędowy (w tym olej opałowy lekki)</t>
  </si>
  <si>
    <t>Koks naftowy</t>
  </si>
  <si>
    <t>ZMIENIONO</t>
  </si>
  <si>
    <t>Koks i półkoks</t>
  </si>
  <si>
    <t xml:space="preserve">Koksownie </t>
  </si>
  <si>
    <t>Efekt Ekologiczny  [kg/a]</t>
  </si>
  <si>
    <r>
      <t>SO</t>
    </r>
    <r>
      <rPr>
        <b/>
        <vertAlign val="subscript"/>
        <sz val="16"/>
        <color theme="1"/>
        <rFont val="Calibri"/>
        <family val="2"/>
        <charset val="238"/>
        <scheme val="minor"/>
      </rPr>
      <t>2</t>
    </r>
  </si>
  <si>
    <r>
      <t>NO</t>
    </r>
    <r>
      <rPr>
        <b/>
        <vertAlign val="subscript"/>
        <sz val="16"/>
        <color theme="1"/>
        <rFont val="Calibri"/>
        <family val="2"/>
        <charset val="238"/>
        <scheme val="minor"/>
      </rPr>
      <t>x</t>
    </r>
  </si>
  <si>
    <r>
      <t>CO</t>
    </r>
    <r>
      <rPr>
        <b/>
        <vertAlign val="subscript"/>
        <sz val="16"/>
        <color theme="1"/>
        <rFont val="Calibri"/>
        <family val="2"/>
        <charset val="238"/>
        <scheme val="minor"/>
      </rPr>
      <t>2</t>
    </r>
  </si>
  <si>
    <t>Stan istniejący</t>
  </si>
  <si>
    <t>kg/a</t>
  </si>
  <si>
    <t>Stan docelowy</t>
  </si>
  <si>
    <t>Efekt ekologiczny bezwzględny</t>
  </si>
  <si>
    <t>Efekt ekologiczny względny</t>
  </si>
  <si>
    <t>%</t>
  </si>
  <si>
    <t>Koszt uzyskania efektu ekologicznego</t>
  </si>
  <si>
    <t>zł/kg</t>
  </si>
  <si>
    <t>Opłata za emisję jednostkową na rok 2022</t>
  </si>
  <si>
    <t>Zmniejszenie opłat za emisję zanieczyszczeń</t>
  </si>
  <si>
    <t>zł/a</t>
  </si>
  <si>
    <t>Zapotrzebowanie energii netto przed</t>
  </si>
  <si>
    <t>Wyszczególnienie</t>
  </si>
  <si>
    <t>Zapotrzebowanie energii netto po</t>
  </si>
  <si>
    <t>Efekt ekologiczny (kg/a)</t>
  </si>
  <si>
    <t>Koszt uzyskania efektu ekologicznego (zł/kg)</t>
  </si>
  <si>
    <t>Razem zmniejszenie opłat za emisję</t>
  </si>
  <si>
    <t>LICZBA PUNKTÓW</t>
  </si>
  <si>
    <t>Koszt całkowity zadania</t>
  </si>
  <si>
    <t>Punkty (wartość pomocnicza)</t>
  </si>
  <si>
    <t>Całkowite koszty kwalifikowane</t>
  </si>
  <si>
    <t>Prosty</t>
  </si>
  <si>
    <t>wzór</t>
  </si>
  <si>
    <t>Wzór zgodny z edycją nr 31 instrukcji, obowiązuje od 01.08.2022 r.</t>
  </si>
  <si>
    <t>……………………………….</t>
  </si>
  <si>
    <t>…………………………………….</t>
  </si>
  <si>
    <t>obliczył / a</t>
  </si>
  <si>
    <t>sprawdził / a</t>
  </si>
  <si>
    <t>ARKUSZ WYLICZANIA WYSOKOŚCI EFEKTU EKOLOGICZNEGO DLA PROGRAMU "50 kW NA START"</t>
  </si>
  <si>
    <r>
      <t xml:space="preserve">Przewidywana roczna produkcja energii elektrycznej [kWh/a] - </t>
    </r>
    <r>
      <rPr>
        <sz val="12"/>
        <color theme="1"/>
        <rFont val="Calibri"/>
        <family val="2"/>
        <charset val="238"/>
        <scheme val="minor"/>
      </rPr>
      <t>wartość winna być zgodna z wielkoscią wykazaną w ankiecie technicznej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</si>
</sst>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z_ł_-;\-* #,##0.00\ _z_ł_-;_-* &quot;-&quot;??\ _z_ł_-;_-@_-"/>
    <numFmt numFmtId="164" formatCode="#,##0.0000"/>
    <numFmt numFmtId="165" formatCode="#,##0.00_ ;\-#,##0.00\ "/>
    <numFmt numFmtId="166" formatCode="######.##"/>
    <numFmt numFmtId="167" formatCode="#,##0.0000000"/>
    <numFmt numFmtId="168" formatCode="#,##0.00000_ ;\-#,##0.00000\ "/>
    <numFmt numFmtId="169" formatCode="#,##0.000"/>
    <numFmt numFmtId="170" formatCode="#,##0.00000"/>
    <numFmt numFmtId="171" formatCode="#,##0.0"/>
    <numFmt numFmtId="172" formatCode="0.0"/>
    <numFmt numFmtId="173" formatCode="0.000000"/>
    <numFmt numFmtId="174" formatCode="#,##0.000000000"/>
    <numFmt numFmtId="175" formatCode="#,##0.000000_ ;\-#,##0.000000\ 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20"/>
      <color rgb="FFC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2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6"/>
      <color indexed="81"/>
      <name val="Tahoma"/>
      <family val="2"/>
      <charset val="238"/>
    </font>
    <font>
      <b/>
      <u/>
      <sz val="16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0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26" fillId="0" borderId="0"/>
    <xf numFmtId="43" fontId="10" fillId="0" borderId="0" applyFont="0" applyFill="0" applyBorder="0" applyAlignment="0" applyProtection="0"/>
  </cellStyleXfs>
  <cellXfs count="483">
    <xf numFmtId="0" fontId="0" fillId="0" borderId="0" xfId="0"/>
    <xf numFmtId="0" fontId="8" fillId="0" borderId="19" xfId="2" applyFont="1" applyBorder="1" applyAlignment="1" applyProtection="1">
      <alignment horizontal="center" vertical="center"/>
      <protection hidden="1"/>
    </xf>
    <xf numFmtId="165" fontId="8" fillId="4" borderId="10" xfId="1" applyNumberFormat="1" applyFont="1" applyFill="1" applyBorder="1" applyAlignment="1" applyProtection="1">
      <alignment horizontal="center" vertical="center" wrapText="1"/>
      <protection hidden="1"/>
    </xf>
    <xf numFmtId="165" fontId="8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2" applyFont="1" applyFill="1" applyBorder="1" applyAlignment="1" applyProtection="1">
      <alignment horizontal="left" vertical="center" wrapText="1"/>
      <protection hidden="1"/>
    </xf>
    <xf numFmtId="165" fontId="8" fillId="4" borderId="10" xfId="1" applyNumberFormat="1" applyFont="1" applyFill="1" applyBorder="1" applyAlignment="1" applyProtection="1">
      <alignment horizontal="center" vertical="center"/>
      <protection hidden="1"/>
    </xf>
    <xf numFmtId="0" fontId="15" fillId="2" borderId="0" xfId="3" applyFont="1" applyFill="1" applyBorder="1" applyAlignment="1" applyProtection="1">
      <alignment horizontal="center" vertical="center" wrapText="1"/>
      <protection hidden="1"/>
    </xf>
    <xf numFmtId="0" fontId="9" fillId="2" borderId="0" xfId="3" applyFont="1" applyFill="1" applyBorder="1" applyAlignment="1" applyProtection="1">
      <alignment horizontal="center" vertical="center" wrapText="1"/>
      <protection hidden="1"/>
    </xf>
    <xf numFmtId="0" fontId="15" fillId="6" borderId="17" xfId="2" applyFont="1" applyFill="1" applyBorder="1" applyAlignment="1" applyProtection="1">
      <alignment horizontal="left" vertical="center"/>
      <protection hidden="1"/>
    </xf>
    <xf numFmtId="0" fontId="17" fillId="6" borderId="18" xfId="3" applyFont="1" applyFill="1" applyBorder="1" applyAlignment="1" applyProtection="1">
      <alignment horizontal="center" vertical="center" wrapText="1"/>
      <protection hidden="1"/>
    </xf>
    <xf numFmtId="49" fontId="8" fillId="3" borderId="44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28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12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18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45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43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43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46" xfId="3" applyNumberFormat="1" applyFont="1" applyFill="1" applyBorder="1" applyAlignment="1" applyProtection="1">
      <alignment horizontal="center" vertical="center" wrapText="1"/>
      <protection hidden="1"/>
    </xf>
    <xf numFmtId="166" fontId="15" fillId="6" borderId="24" xfId="2" applyNumberFormat="1" applyFont="1" applyFill="1" applyBorder="1" applyAlignment="1" applyProtection="1">
      <alignment horizontal="left" vertical="center"/>
      <protection hidden="1"/>
    </xf>
    <xf numFmtId="0" fontId="17" fillId="6" borderId="25" xfId="3" applyFont="1" applyFill="1" applyBorder="1" applyAlignment="1" applyProtection="1">
      <alignment horizontal="center" vertical="center" wrapText="1"/>
      <protection hidden="1"/>
    </xf>
    <xf numFmtId="49" fontId="8" fillId="3" borderId="38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47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35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41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47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35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41" xfId="3" applyNumberFormat="1" applyFont="1" applyFill="1" applyBorder="1" applyAlignment="1" applyProtection="1">
      <alignment horizontal="center" vertical="center" wrapText="1"/>
      <protection hidden="1"/>
    </xf>
    <xf numFmtId="0" fontId="17" fillId="6" borderId="31" xfId="3" applyFont="1" applyFill="1" applyBorder="1" applyAlignment="1" applyProtection="1">
      <alignment horizontal="center" vertical="center" wrapText="1"/>
      <protection hidden="1"/>
    </xf>
    <xf numFmtId="0" fontId="15" fillId="6" borderId="24" xfId="2" applyFont="1" applyFill="1" applyBorder="1" applyAlignment="1" applyProtection="1">
      <alignment horizontal="left" vertical="center"/>
      <protection hidden="1"/>
    </xf>
    <xf numFmtId="49" fontId="12" fillId="2" borderId="14" xfId="3" applyNumberFormat="1" applyFont="1" applyFill="1" applyBorder="1" applyAlignment="1" applyProtection="1">
      <alignment horizontal="center" vertical="center" wrapText="1"/>
      <protection hidden="1"/>
    </xf>
    <xf numFmtId="49" fontId="8" fillId="3" borderId="15" xfId="3" applyNumberFormat="1" applyFont="1" applyFill="1" applyBorder="1" applyAlignment="1" applyProtection="1">
      <alignment horizontal="center" vertical="center" wrapText="1"/>
      <protection hidden="1"/>
    </xf>
    <xf numFmtId="167" fontId="9" fillId="2" borderId="28" xfId="3" applyNumberFormat="1" applyFont="1" applyFill="1" applyBorder="1" applyAlignment="1" applyProtection="1">
      <alignment horizontal="center" vertical="center" wrapText="1"/>
      <protection hidden="1"/>
    </xf>
    <xf numFmtId="167" fontId="9" fillId="2" borderId="12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28" xfId="3" applyNumberFormat="1" applyFont="1" applyFill="1" applyBorder="1" applyAlignment="1" applyProtection="1">
      <alignment horizontal="center" vertical="center" wrapText="1"/>
      <protection hidden="1"/>
    </xf>
    <xf numFmtId="4" fontId="9" fillId="4" borderId="12" xfId="3" applyNumberFormat="1" applyFont="1" applyFill="1" applyBorder="1" applyAlignment="1" applyProtection="1">
      <alignment horizontal="center" vertical="center" wrapText="1"/>
      <protection hidden="1"/>
    </xf>
    <xf numFmtId="3" fontId="9" fillId="8" borderId="12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12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18" xfId="3" applyNumberFormat="1" applyFont="1" applyFill="1" applyBorder="1" applyAlignment="1" applyProtection="1">
      <alignment horizontal="center" vertical="center" wrapText="1"/>
      <protection hidden="1"/>
    </xf>
    <xf numFmtId="0" fontId="17" fillId="6" borderId="22" xfId="3" applyFont="1" applyFill="1" applyBorder="1" applyAlignment="1" applyProtection="1">
      <alignment horizontal="center" vertical="center" wrapText="1"/>
      <protection hidden="1"/>
    </xf>
    <xf numFmtId="49" fontId="12" fillId="2" borderId="22" xfId="3" applyNumberFormat="1" applyFont="1" applyFill="1" applyBorder="1" applyAlignment="1" applyProtection="1">
      <alignment horizontal="center" vertical="center" wrapText="1"/>
      <protection hidden="1"/>
    </xf>
    <xf numFmtId="49" fontId="8" fillId="3" borderId="23" xfId="3" applyNumberFormat="1" applyFont="1" applyFill="1" applyBorder="1" applyAlignment="1" applyProtection="1">
      <alignment horizontal="center" vertical="center" wrapText="1"/>
      <protection hidden="1"/>
    </xf>
    <xf numFmtId="167" fontId="9" fillId="2" borderId="26" xfId="3" applyNumberFormat="1" applyFont="1" applyFill="1" applyBorder="1" applyAlignment="1" applyProtection="1">
      <alignment horizontal="center" vertical="center" wrapText="1"/>
      <protection hidden="1"/>
    </xf>
    <xf numFmtId="167" fontId="9" fillId="2" borderId="10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25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26" xfId="3" applyNumberFormat="1" applyFont="1" applyFill="1" applyBorder="1" applyAlignment="1" applyProtection="1">
      <alignment horizontal="center" vertical="center" wrapText="1"/>
      <protection hidden="1"/>
    </xf>
    <xf numFmtId="4" fontId="9" fillId="4" borderId="10" xfId="3" applyNumberFormat="1" applyFont="1" applyFill="1" applyBorder="1" applyAlignment="1" applyProtection="1">
      <alignment horizontal="center" vertical="center" wrapText="1"/>
      <protection hidden="1"/>
    </xf>
    <xf numFmtId="3" fontId="9" fillId="8" borderId="10" xfId="3" applyNumberFormat="1" applyFont="1" applyFill="1" applyBorder="1" applyAlignment="1" applyProtection="1">
      <alignment horizontal="center" vertical="center" wrapText="1"/>
      <protection hidden="1"/>
    </xf>
    <xf numFmtId="3" fontId="9" fillId="2" borderId="10" xfId="3" applyNumberFormat="1" applyFont="1" applyFill="1" applyBorder="1" applyAlignment="1" applyProtection="1">
      <alignment horizontal="center" vertical="center" wrapText="1"/>
      <protection hidden="1"/>
    </xf>
    <xf numFmtId="4" fontId="9" fillId="2" borderId="25" xfId="3" applyNumberFormat="1" applyFont="1" applyFill="1" applyBorder="1" applyAlignment="1" applyProtection="1">
      <alignment horizontal="center" vertical="center" wrapText="1"/>
      <protection hidden="1"/>
    </xf>
    <xf numFmtId="0" fontId="15" fillId="6" borderId="31" xfId="2" applyFont="1" applyFill="1" applyBorder="1" applyAlignment="1" applyProtection="1">
      <alignment horizontal="left" vertical="center"/>
      <protection hidden="1"/>
    </xf>
    <xf numFmtId="49" fontId="12" fillId="2" borderId="37" xfId="3" applyNumberFormat="1" applyFont="1" applyFill="1" applyBorder="1" applyAlignment="1" applyProtection="1">
      <alignment horizontal="center" vertical="center" wrapText="1"/>
      <protection hidden="1"/>
    </xf>
    <xf numFmtId="168" fontId="8" fillId="4" borderId="10" xfId="1" applyNumberFormat="1" applyFont="1" applyFill="1" applyBorder="1" applyAlignment="1" applyProtection="1">
      <alignment horizontal="center" vertical="center"/>
      <protection hidden="1"/>
    </xf>
    <xf numFmtId="0" fontId="15" fillId="6" borderId="48" xfId="2" applyFont="1" applyFill="1" applyBorder="1" applyAlignment="1" applyProtection="1">
      <alignment horizontal="left" vertical="center"/>
      <protection hidden="1"/>
    </xf>
    <xf numFmtId="0" fontId="17" fillId="6" borderId="48" xfId="3" applyFont="1" applyFill="1" applyBorder="1" applyAlignment="1" applyProtection="1">
      <alignment horizontal="center" vertical="center" wrapText="1"/>
      <protection hidden="1"/>
    </xf>
    <xf numFmtId="0" fontId="15" fillId="6" borderId="40" xfId="2" applyFont="1" applyFill="1" applyBorder="1" applyAlignment="1" applyProtection="1">
      <alignment horizontal="left" vertical="center"/>
      <protection hidden="1"/>
    </xf>
    <xf numFmtId="0" fontId="17" fillId="6" borderId="41" xfId="3" applyFont="1" applyFill="1" applyBorder="1" applyAlignment="1" applyProtection="1">
      <alignment horizontal="center" vertical="center" wrapText="1"/>
      <protection hidden="1"/>
    </xf>
    <xf numFmtId="0" fontId="17" fillId="6" borderId="37" xfId="3" applyFont="1" applyFill="1" applyBorder="1" applyAlignment="1" applyProtection="1">
      <alignment horizontal="center" vertical="center" wrapText="1"/>
      <protection hidden="1"/>
    </xf>
    <xf numFmtId="0" fontId="12" fillId="0" borderId="29" xfId="2" applyFont="1" applyFill="1" applyBorder="1" applyAlignment="1" applyProtection="1">
      <alignment horizontal="left" vertical="center" wrapText="1"/>
      <protection hidden="1"/>
    </xf>
    <xf numFmtId="49" fontId="12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12" fillId="2" borderId="0" xfId="2" applyFont="1" applyFill="1" applyBorder="1" applyAlignment="1" applyProtection="1">
      <alignment horizontal="center" vertical="center"/>
      <protection hidden="1"/>
    </xf>
    <xf numFmtId="0" fontId="12" fillId="2" borderId="0" xfId="3" applyFont="1" applyFill="1" applyBorder="1" applyAlignment="1" applyProtection="1">
      <alignment horizontal="center" vertical="center" wrapText="1"/>
      <protection hidden="1"/>
    </xf>
    <xf numFmtId="0" fontId="12" fillId="2" borderId="0" xfId="2" applyFont="1" applyFill="1" applyBorder="1" applyAlignment="1" applyProtection="1">
      <alignment horizontal="left" vertical="center"/>
      <protection hidden="1"/>
    </xf>
    <xf numFmtId="49" fontId="12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2" applyFont="1" applyFill="1" applyBorder="1" applyAlignment="1" applyProtection="1">
      <alignment horizontal="left" vertical="center" wrapText="1"/>
      <protection hidden="1"/>
    </xf>
    <xf numFmtId="0" fontId="12" fillId="0" borderId="50" xfId="2" applyFont="1" applyFill="1" applyBorder="1" applyAlignment="1" applyProtection="1">
      <alignment horizontal="left" vertical="center" wrapText="1"/>
      <protection hidden="1"/>
    </xf>
    <xf numFmtId="49" fontId="12" fillId="0" borderId="37" xfId="2" applyNumberFormat="1" applyFont="1" applyFill="1" applyBorder="1" applyAlignment="1" applyProtection="1">
      <alignment horizontal="center" vertical="center" wrapText="1"/>
      <protection hidden="1"/>
    </xf>
    <xf numFmtId="0" fontId="18" fillId="2" borderId="0" xfId="2" applyFont="1" applyFill="1" applyBorder="1" applyAlignment="1" applyProtection="1">
      <alignment horizontal="center" vertical="center"/>
      <protection hidden="1"/>
    </xf>
    <xf numFmtId="0" fontId="18" fillId="2" borderId="0" xfId="2" applyFont="1" applyFill="1" applyBorder="1" applyAlignment="1" applyProtection="1">
      <alignment horizontal="center" vertical="center" wrapText="1"/>
      <protection hidden="1"/>
    </xf>
    <xf numFmtId="0" fontId="19" fillId="0" borderId="0" xfId="2" applyFont="1" applyBorder="1" applyAlignment="1" applyProtection="1">
      <alignment vertical="center"/>
      <protection hidden="1"/>
    </xf>
    <xf numFmtId="0" fontId="17" fillId="6" borderId="14" xfId="3" applyFont="1" applyFill="1" applyBorder="1" applyAlignment="1" applyProtection="1">
      <alignment horizontal="center" vertical="center" wrapText="1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0" fontId="19" fillId="0" borderId="0" xfId="2" applyFont="1" applyBorder="1" applyAlignment="1" applyProtection="1">
      <alignment vertical="center" wrapText="1"/>
      <protection hidden="1"/>
    </xf>
    <xf numFmtId="0" fontId="19" fillId="0" borderId="0" xfId="2" applyFont="1" applyFill="1" applyBorder="1" applyAlignment="1" applyProtection="1">
      <alignment vertical="center" wrapText="1"/>
      <protection hidden="1"/>
    </xf>
    <xf numFmtId="0" fontId="18" fillId="0" borderId="0" xfId="2" applyFont="1" applyFill="1" applyBorder="1" applyAlignment="1" applyProtection="1">
      <alignment horizontal="center" vertical="center"/>
      <protection hidden="1"/>
    </xf>
    <xf numFmtId="0" fontId="18" fillId="0" borderId="0" xfId="2" applyFont="1" applyBorder="1" applyAlignment="1" applyProtection="1">
      <alignment horizontal="center" vertical="center" wrapText="1"/>
      <protection hidden="1"/>
    </xf>
    <xf numFmtId="0" fontId="15" fillId="2" borderId="0" xfId="2" applyFont="1" applyFill="1" applyBorder="1" applyAlignment="1" applyProtection="1">
      <alignment horizontal="left" vertical="center"/>
      <protection hidden="1"/>
    </xf>
    <xf numFmtId="0" fontId="8" fillId="2" borderId="0" xfId="3" applyFont="1" applyFill="1" applyBorder="1" applyAlignment="1" applyProtection="1">
      <alignment horizontal="center" vertical="center" wrapText="1"/>
      <protection hidden="1"/>
    </xf>
    <xf numFmtId="0" fontId="19" fillId="2" borderId="0" xfId="2" applyFont="1" applyFill="1" applyBorder="1" applyAlignment="1" applyProtection="1">
      <alignment vertical="center" wrapText="1"/>
      <protection hidden="1"/>
    </xf>
    <xf numFmtId="0" fontId="20" fillId="2" borderId="0" xfId="2" applyFont="1" applyFill="1" applyBorder="1" applyAlignment="1" applyProtection="1">
      <alignment vertical="center" wrapText="1"/>
      <protection hidden="1"/>
    </xf>
    <xf numFmtId="170" fontId="20" fillId="8" borderId="53" xfId="2" applyNumberFormat="1" applyFont="1" applyFill="1" applyBorder="1" applyAlignment="1" applyProtection="1">
      <alignment horizontal="center" vertical="center"/>
      <protection hidden="1"/>
    </xf>
    <xf numFmtId="4" fontId="20" fillId="8" borderId="54" xfId="2" applyNumberFormat="1" applyFont="1" applyFill="1" applyBorder="1" applyAlignment="1" applyProtection="1">
      <alignment horizontal="center" vertical="center"/>
      <protection hidden="1"/>
    </xf>
    <xf numFmtId="3" fontId="20" fillId="8" borderId="35" xfId="2" applyNumberFormat="1" applyFont="1" applyFill="1" applyBorder="1" applyAlignment="1" applyProtection="1">
      <alignment horizontal="right" vertical="center"/>
      <protection hidden="1"/>
    </xf>
    <xf numFmtId="3" fontId="20" fillId="8" borderId="35" xfId="2" applyNumberFormat="1" applyFont="1" applyFill="1" applyBorder="1" applyAlignment="1" applyProtection="1">
      <alignment horizontal="right" vertical="center" wrapText="1"/>
      <protection hidden="1"/>
    </xf>
    <xf numFmtId="171" fontId="20" fillId="8" borderId="41" xfId="2" applyNumberFormat="1" applyFont="1" applyFill="1" applyBorder="1" applyAlignment="1" applyProtection="1">
      <alignment horizontal="right" vertical="center"/>
      <protection hidden="1"/>
    </xf>
    <xf numFmtId="4" fontId="20" fillId="4" borderId="39" xfId="2" applyNumberFormat="1" applyFont="1" applyFill="1" applyBorder="1" applyAlignment="1" applyProtection="1">
      <alignment horizontal="center" vertical="center"/>
      <protection hidden="1"/>
    </xf>
    <xf numFmtId="3" fontId="20" fillId="4" borderId="2" xfId="2" applyNumberFormat="1" applyFont="1" applyFill="1" applyBorder="1" applyAlignment="1" applyProtection="1">
      <alignment horizontal="right" vertical="center"/>
      <protection hidden="1"/>
    </xf>
    <xf numFmtId="3" fontId="20" fillId="4" borderId="3" xfId="2" applyNumberFormat="1" applyFont="1" applyFill="1" applyBorder="1" applyAlignment="1" applyProtection="1">
      <alignment horizontal="right" vertical="center"/>
      <protection hidden="1"/>
    </xf>
    <xf numFmtId="171" fontId="20" fillId="4" borderId="4" xfId="2" applyNumberFormat="1" applyFont="1" applyFill="1" applyBorder="1" applyAlignment="1" applyProtection="1">
      <alignment horizontal="right" vertical="center"/>
      <protection hidden="1"/>
    </xf>
    <xf numFmtId="4" fontId="20" fillId="2" borderId="56" xfId="2" applyNumberFormat="1" applyFont="1" applyFill="1" applyBorder="1" applyAlignment="1" applyProtection="1">
      <alignment horizontal="center" vertical="center"/>
      <protection hidden="1"/>
    </xf>
    <xf numFmtId="3" fontId="20" fillId="2" borderId="17" xfId="2" applyNumberFormat="1" applyFont="1" applyFill="1" applyBorder="1" applyAlignment="1" applyProtection="1">
      <alignment horizontal="right" vertical="center"/>
      <protection hidden="1"/>
    </xf>
    <xf numFmtId="3" fontId="20" fillId="2" borderId="12" xfId="2" applyNumberFormat="1" applyFont="1" applyFill="1" applyBorder="1" applyAlignment="1" applyProtection="1">
      <alignment horizontal="right" vertical="center"/>
      <protection hidden="1"/>
    </xf>
    <xf numFmtId="3" fontId="20" fillId="2" borderId="18" xfId="2" applyNumberFormat="1" applyFont="1" applyFill="1" applyBorder="1" applyAlignment="1" applyProtection="1">
      <alignment horizontal="right" vertical="center"/>
      <protection hidden="1"/>
    </xf>
    <xf numFmtId="4" fontId="20" fillId="2" borderId="9" xfId="2" applyNumberFormat="1" applyFont="1" applyFill="1" applyBorder="1" applyAlignment="1" applyProtection="1">
      <alignment horizontal="center" vertical="center"/>
      <protection hidden="1"/>
    </xf>
    <xf numFmtId="3" fontId="20" fillId="2" borderId="24" xfId="2" applyNumberFormat="1" applyFont="1" applyFill="1" applyBorder="1" applyAlignment="1" applyProtection="1">
      <alignment horizontal="right" vertical="center"/>
      <protection hidden="1"/>
    </xf>
    <xf numFmtId="3" fontId="20" fillId="2" borderId="10" xfId="2" applyNumberFormat="1" applyFont="1" applyFill="1" applyBorder="1" applyAlignment="1" applyProtection="1">
      <alignment horizontal="right" vertical="center"/>
      <protection hidden="1"/>
    </xf>
    <xf numFmtId="3" fontId="20" fillId="2" borderId="25" xfId="2" applyNumberFormat="1" applyFont="1" applyFill="1" applyBorder="1" applyAlignment="1" applyProtection="1">
      <alignment horizontal="right" vertical="center"/>
      <protection hidden="1"/>
    </xf>
    <xf numFmtId="4" fontId="20" fillId="2" borderId="24" xfId="2" applyNumberFormat="1" applyFont="1" applyFill="1" applyBorder="1" applyAlignment="1" applyProtection="1">
      <alignment horizontal="right" vertical="center"/>
      <protection hidden="1"/>
    </xf>
    <xf numFmtId="4" fontId="20" fillId="2" borderId="10" xfId="2" applyNumberFormat="1" applyFont="1" applyFill="1" applyBorder="1" applyAlignment="1" applyProtection="1">
      <alignment horizontal="right" vertical="center"/>
      <protection hidden="1"/>
    </xf>
    <xf numFmtId="4" fontId="20" fillId="2" borderId="10" xfId="2" applyNumberFormat="1" applyFont="1" applyFill="1" applyBorder="1" applyAlignment="1" applyProtection="1">
      <alignment horizontal="right" vertical="center" wrapText="1"/>
      <protection hidden="1"/>
    </xf>
    <xf numFmtId="170" fontId="20" fillId="2" borderId="10" xfId="2" applyNumberFormat="1" applyFont="1" applyFill="1" applyBorder="1" applyAlignment="1" applyProtection="1">
      <alignment horizontal="right" vertical="center" wrapText="1"/>
      <protection hidden="1"/>
    </xf>
    <xf numFmtId="4" fontId="20" fillId="2" borderId="25" xfId="2" applyNumberFormat="1" applyFont="1" applyFill="1" applyBorder="1" applyAlignment="1" applyProtection="1">
      <alignment horizontal="right" vertical="center"/>
      <protection hidden="1"/>
    </xf>
    <xf numFmtId="4" fontId="20" fillId="2" borderId="54" xfId="2" applyNumberFormat="1" applyFont="1" applyFill="1" applyBorder="1" applyAlignment="1" applyProtection="1">
      <alignment horizontal="center" vertical="center"/>
      <protection hidden="1"/>
    </xf>
    <xf numFmtId="3" fontId="20" fillId="2" borderId="40" xfId="2" applyNumberFormat="1" applyFont="1" applyFill="1" applyBorder="1" applyAlignment="1" applyProtection="1">
      <alignment horizontal="right" vertical="center"/>
      <protection hidden="1"/>
    </xf>
    <xf numFmtId="3" fontId="20" fillId="2" borderId="35" xfId="2" applyNumberFormat="1" applyFont="1" applyFill="1" applyBorder="1" applyAlignment="1" applyProtection="1">
      <alignment horizontal="right" vertical="center"/>
      <protection hidden="1"/>
    </xf>
    <xf numFmtId="3" fontId="20" fillId="2" borderId="41" xfId="2" applyNumberFormat="1" applyFont="1" applyFill="1" applyBorder="1" applyAlignment="1" applyProtection="1">
      <alignment horizontal="right" vertical="center"/>
      <protection hidden="1"/>
    </xf>
    <xf numFmtId="0" fontId="12" fillId="2" borderId="0" xfId="2" applyFont="1" applyFill="1" applyBorder="1" applyAlignment="1" applyProtection="1">
      <alignment vertical="center"/>
      <protection hidden="1"/>
    </xf>
    <xf numFmtId="4" fontId="12" fillId="2" borderId="0" xfId="2" applyNumberFormat="1" applyFont="1" applyFill="1" applyBorder="1" applyAlignment="1" applyProtection="1">
      <alignment vertical="center"/>
      <protection hidden="1"/>
    </xf>
    <xf numFmtId="4" fontId="12" fillId="2" borderId="0" xfId="2" applyNumberFormat="1" applyFont="1" applyFill="1" applyBorder="1" applyAlignment="1" applyProtection="1">
      <alignment vertical="center" wrapText="1"/>
      <protection hidden="1"/>
    </xf>
    <xf numFmtId="172" fontId="12" fillId="2" borderId="0" xfId="2" applyNumberFormat="1" applyFont="1" applyFill="1" applyBorder="1" applyAlignment="1" applyProtection="1">
      <alignment horizontal="center" vertical="center" wrapText="1"/>
      <protection hidden="1"/>
    </xf>
    <xf numFmtId="172" fontId="12" fillId="2" borderId="0" xfId="2" applyNumberFormat="1" applyFont="1" applyFill="1" applyBorder="1" applyAlignment="1" applyProtection="1">
      <alignment vertical="center"/>
      <protection hidden="1"/>
    </xf>
    <xf numFmtId="4" fontId="20" fillId="8" borderId="14" xfId="2" applyNumberFormat="1" applyFont="1" applyFill="1" applyBorder="1" applyAlignment="1" applyProtection="1">
      <alignment horizontal="right" vertical="center" wrapText="1"/>
      <protection hidden="1"/>
    </xf>
    <xf numFmtId="2" fontId="12" fillId="2" borderId="0" xfId="2" applyNumberFormat="1" applyFont="1" applyFill="1" applyBorder="1" applyAlignment="1" applyProtection="1">
      <alignment horizontal="center" vertical="center"/>
      <protection hidden="1"/>
    </xf>
    <xf numFmtId="4" fontId="20" fillId="8" borderId="37" xfId="2" applyNumberFormat="1" applyFont="1" applyFill="1" applyBorder="1" applyAlignment="1" applyProtection="1">
      <alignment horizontal="right" vertical="center" wrapText="1"/>
      <protection hidden="1"/>
    </xf>
    <xf numFmtId="0" fontId="12" fillId="2" borderId="0" xfId="2" applyFont="1" applyFill="1" applyBorder="1" applyAlignment="1" applyProtection="1">
      <alignment horizontal="center" vertical="center" wrapText="1"/>
      <protection hidden="1"/>
    </xf>
    <xf numFmtId="3" fontId="20" fillId="8" borderId="59" xfId="2" applyNumberFormat="1" applyFont="1" applyFill="1" applyBorder="1" applyAlignment="1" applyProtection="1">
      <alignment horizontal="right" vertical="center" wrapText="1"/>
      <protection hidden="1"/>
    </xf>
    <xf numFmtId="4" fontId="19" fillId="2" borderId="0" xfId="2" applyNumberFormat="1" applyFont="1" applyFill="1" applyBorder="1" applyAlignment="1" applyProtection="1">
      <alignment horizontal="center" vertical="center" wrapText="1"/>
      <protection hidden="1"/>
    </xf>
    <xf numFmtId="3" fontId="20" fillId="6" borderId="35" xfId="2" applyNumberFormat="1" applyFont="1" applyFill="1" applyBorder="1" applyAlignment="1" applyProtection="1">
      <alignment horizontal="center" vertical="center"/>
    </xf>
    <xf numFmtId="3" fontId="20" fillId="6" borderId="35" xfId="2" applyNumberFormat="1" applyFont="1" applyFill="1" applyBorder="1" applyAlignment="1" applyProtection="1">
      <alignment horizontal="center" vertical="center"/>
      <protection hidden="1"/>
    </xf>
    <xf numFmtId="0" fontId="19" fillId="2" borderId="0" xfId="2" applyFont="1" applyFill="1" applyBorder="1" applyAlignment="1" applyProtection="1">
      <alignment vertical="center"/>
    </xf>
    <xf numFmtId="3" fontId="20" fillId="2" borderId="16" xfId="2" applyNumberFormat="1" applyFont="1" applyFill="1" applyBorder="1" applyAlignment="1" applyProtection="1">
      <alignment horizontal="center" vertical="center" wrapText="1"/>
      <protection hidden="1"/>
    </xf>
    <xf numFmtId="3" fontId="20" fillId="2" borderId="62" xfId="2" applyNumberFormat="1" applyFont="1" applyFill="1" applyBorder="1" applyAlignment="1" applyProtection="1">
      <alignment horizontal="center" vertical="center" wrapText="1"/>
      <protection hidden="1"/>
    </xf>
    <xf numFmtId="0" fontId="19" fillId="2" borderId="43" xfId="2" applyFont="1" applyFill="1" applyBorder="1" applyAlignment="1" applyProtection="1">
      <alignment vertical="center"/>
      <protection hidden="1"/>
    </xf>
    <xf numFmtId="4" fontId="19" fillId="2" borderId="43" xfId="2" applyNumberFormat="1" applyFont="1" applyFill="1" applyBorder="1" applyAlignment="1" applyProtection="1">
      <alignment horizontal="center" vertical="center" wrapText="1"/>
      <protection hidden="1"/>
    </xf>
    <xf numFmtId="0" fontId="18" fillId="2" borderId="0" xfId="2" applyFont="1" applyFill="1" applyBorder="1" applyAlignment="1" applyProtection="1">
      <alignment vertical="center" wrapText="1"/>
      <protection hidden="1"/>
    </xf>
    <xf numFmtId="0" fontId="18" fillId="2" borderId="10" xfId="2" applyFont="1" applyFill="1" applyBorder="1" applyAlignment="1" applyProtection="1">
      <alignment vertical="center" wrapText="1"/>
      <protection hidden="1"/>
    </xf>
    <xf numFmtId="4" fontId="19" fillId="2" borderId="10" xfId="2" applyNumberFormat="1" applyFont="1" applyFill="1" applyBorder="1" applyAlignment="1" applyProtection="1">
      <alignment vertical="center"/>
      <protection hidden="1"/>
    </xf>
    <xf numFmtId="3" fontId="19" fillId="2" borderId="0" xfId="2" applyNumberFormat="1" applyFont="1" applyFill="1" applyBorder="1" applyAlignment="1" applyProtection="1">
      <alignment horizontal="center" vertical="center"/>
      <protection hidden="1"/>
    </xf>
    <xf numFmtId="0" fontId="15" fillId="2" borderId="0" xfId="2" applyFont="1" applyFill="1" applyBorder="1" applyAlignment="1" applyProtection="1">
      <alignment horizontal="center" vertical="center" wrapText="1"/>
      <protection hidden="1"/>
    </xf>
    <xf numFmtId="4" fontId="18" fillId="2" borderId="10" xfId="2" applyNumberFormat="1" applyFont="1" applyFill="1" applyBorder="1" applyAlignment="1" applyProtection="1">
      <alignment vertical="center" wrapText="1"/>
      <protection hidden="1"/>
    </xf>
    <xf numFmtId="0" fontId="19" fillId="2" borderId="0" xfId="2" applyFont="1" applyFill="1" applyBorder="1" applyAlignment="1" applyProtection="1">
      <alignment horizontal="center" vertical="center"/>
      <protection hidden="1"/>
    </xf>
    <xf numFmtId="4" fontId="24" fillId="0" borderId="0" xfId="2" applyNumberFormat="1" applyFont="1" applyBorder="1" applyAlignment="1" applyProtection="1">
      <alignment horizontal="center"/>
    </xf>
    <xf numFmtId="4" fontId="24" fillId="0" borderId="0" xfId="2" applyNumberFormat="1" applyFont="1" applyBorder="1" applyAlignment="1" applyProtection="1">
      <alignment horizontal="center" wrapText="1"/>
    </xf>
    <xf numFmtId="3" fontId="19" fillId="2" borderId="0" xfId="2" applyNumberFormat="1" applyFont="1" applyFill="1" applyBorder="1" applyAlignment="1" applyProtection="1">
      <alignment horizontal="center" vertical="center" wrapText="1"/>
      <protection hidden="1"/>
    </xf>
    <xf numFmtId="4" fontId="24" fillId="0" borderId="56" xfId="2" applyNumberFormat="1" applyFont="1" applyBorder="1" applyAlignment="1" applyProtection="1">
      <alignment horizontal="center" wrapText="1"/>
    </xf>
    <xf numFmtId="4" fontId="24" fillId="0" borderId="0" xfId="2" applyNumberFormat="1" applyFont="1" applyBorder="1" applyAlignment="1" applyProtection="1">
      <alignment wrapText="1"/>
    </xf>
    <xf numFmtId="4" fontId="24" fillId="0" borderId="0" xfId="2" applyNumberFormat="1" applyFont="1" applyBorder="1" applyAlignment="1" applyProtection="1">
      <alignment horizontal="center" vertical="top" wrapText="1"/>
    </xf>
    <xf numFmtId="4" fontId="24" fillId="10" borderId="10" xfId="2" applyNumberFormat="1" applyFont="1" applyFill="1" applyBorder="1" applyAlignment="1" applyProtection="1">
      <alignment horizontal="center" vertical="center" wrapText="1"/>
    </xf>
    <xf numFmtId="4" fontId="24" fillId="0" borderId="0" xfId="2" applyNumberFormat="1" applyFont="1" applyBorder="1" applyAlignment="1" applyProtection="1">
      <alignment horizontal="center" vertical="center" wrapText="1"/>
    </xf>
    <xf numFmtId="4" fontId="24" fillId="2" borderId="0" xfId="2" applyNumberFormat="1" applyFont="1" applyFill="1" applyBorder="1" applyAlignment="1" applyProtection="1">
      <alignment vertical="center" wrapText="1"/>
    </xf>
    <xf numFmtId="4" fontId="24" fillId="0" borderId="32" xfId="2" applyNumberFormat="1" applyFont="1" applyBorder="1" applyAlignment="1" applyProtection="1">
      <alignment horizontal="center" vertical="center" wrapText="1"/>
    </xf>
    <xf numFmtId="4" fontId="24" fillId="0" borderId="0" xfId="2" applyNumberFormat="1" applyFont="1" applyBorder="1" applyAlignment="1" applyProtection="1">
      <alignment vertical="top" wrapText="1"/>
    </xf>
    <xf numFmtId="0" fontId="19" fillId="2" borderId="0" xfId="2" applyFont="1" applyFill="1" applyBorder="1" applyAlignment="1" applyProtection="1">
      <alignment vertical="center"/>
      <protection hidden="1"/>
    </xf>
    <xf numFmtId="173" fontId="19" fillId="2" borderId="0" xfId="2" applyNumberFormat="1" applyFont="1" applyFill="1" applyBorder="1" applyAlignment="1" applyProtection="1">
      <alignment vertical="center"/>
      <protection hidden="1"/>
    </xf>
    <xf numFmtId="2" fontId="27" fillId="2" borderId="0" xfId="2" applyNumberFormat="1" applyFont="1" applyFill="1" applyBorder="1" applyAlignment="1" applyProtection="1">
      <alignment vertical="center"/>
      <protection hidden="1"/>
    </xf>
    <xf numFmtId="43" fontId="28" fillId="2" borderId="0" xfId="6" applyFont="1" applyFill="1" applyBorder="1" applyAlignment="1" applyProtection="1">
      <alignment vertical="center" wrapText="1"/>
      <protection hidden="1"/>
    </xf>
    <xf numFmtId="0" fontId="12" fillId="2" borderId="0" xfId="2" applyFont="1" applyFill="1" applyBorder="1" applyAlignment="1" applyProtection="1">
      <alignment horizontal="centerContinuous" vertical="center" wrapText="1"/>
      <protection hidden="1"/>
    </xf>
    <xf numFmtId="0" fontId="12" fillId="2" borderId="0" xfId="2" applyFont="1" applyFill="1" applyBorder="1" applyAlignment="1" applyProtection="1">
      <alignment horizontal="centerContinuous" vertical="center"/>
      <protection hidden="1"/>
    </xf>
    <xf numFmtId="0" fontId="19" fillId="2" borderId="0" xfId="2" applyFont="1" applyFill="1" applyBorder="1" applyAlignment="1" applyProtection="1">
      <alignment horizontal="centerContinuous" vertical="center"/>
      <protection hidden="1"/>
    </xf>
    <xf numFmtId="0" fontId="12" fillId="2" borderId="0" xfId="2" applyFont="1" applyFill="1" applyBorder="1" applyAlignment="1" applyProtection="1">
      <alignment vertical="center" wrapText="1"/>
      <protection hidden="1"/>
    </xf>
    <xf numFmtId="0" fontId="19" fillId="2" borderId="0" xfId="2" applyFont="1" applyFill="1" applyBorder="1" applyAlignment="1" applyProtection="1">
      <alignment horizontal="centerContinuous" vertical="center" wrapText="1"/>
      <protection hidden="1"/>
    </xf>
    <xf numFmtId="0" fontId="28" fillId="2" borderId="0" xfId="2" applyFont="1" applyFill="1" applyBorder="1" applyAlignment="1" applyProtection="1">
      <alignment horizontal="center" vertical="center"/>
      <protection hidden="1"/>
    </xf>
    <xf numFmtId="4" fontId="19" fillId="2" borderId="0" xfId="2" applyNumberFormat="1" applyFont="1" applyFill="1" applyBorder="1" applyAlignment="1" applyProtection="1">
      <alignment horizontal="right" wrapText="1"/>
      <protection hidden="1"/>
    </xf>
    <xf numFmtId="174" fontId="8" fillId="2" borderId="0" xfId="2" applyNumberFormat="1" applyFont="1" applyFill="1" applyBorder="1" applyAlignment="1" applyProtection="1">
      <alignment horizontal="right" wrapText="1"/>
      <protection hidden="1"/>
    </xf>
    <xf numFmtId="4" fontId="12" fillId="2" borderId="0" xfId="2" applyNumberFormat="1" applyFont="1" applyFill="1" applyBorder="1" applyAlignment="1" applyProtection="1">
      <alignment horizontal="right" wrapText="1"/>
      <protection hidden="1"/>
    </xf>
    <xf numFmtId="4" fontId="12" fillId="2" borderId="0" xfId="2" applyNumberFormat="1" applyFont="1" applyFill="1" applyBorder="1" applyAlignment="1" applyProtection="1">
      <alignment horizontal="center" vertical="center" wrapText="1"/>
      <protection hidden="1"/>
    </xf>
    <xf numFmtId="4" fontId="15" fillId="2" borderId="0" xfId="2" applyNumberFormat="1" applyFont="1" applyFill="1" applyBorder="1" applyAlignment="1" applyProtection="1">
      <alignment horizontal="center" vertical="center" wrapText="1"/>
      <protection hidden="1"/>
    </xf>
    <xf numFmtId="174" fontId="8" fillId="2" borderId="0" xfId="2" applyNumberFormat="1" applyFont="1" applyFill="1" applyBorder="1" applyAlignment="1" applyProtection="1">
      <alignment horizontal="center" vertical="center" wrapText="1"/>
      <protection hidden="1"/>
    </xf>
    <xf numFmtId="4" fontId="20" fillId="2" borderId="0" xfId="2" applyNumberFormat="1" applyFont="1" applyFill="1" applyBorder="1" applyAlignment="1" applyProtection="1">
      <alignment horizontal="right" wrapText="1"/>
      <protection hidden="1"/>
    </xf>
    <xf numFmtId="0" fontId="19" fillId="2" borderId="0" xfId="2" applyFont="1" applyFill="1" applyBorder="1" applyAlignment="1" applyProtection="1">
      <alignment horizontal="center" vertical="center" wrapText="1"/>
      <protection hidden="1"/>
    </xf>
    <xf numFmtId="0" fontId="28" fillId="2" borderId="0" xfId="2" applyFont="1" applyFill="1" applyBorder="1" applyAlignment="1" applyProtection="1">
      <alignment horizontal="centerContinuous" vertical="center" wrapText="1"/>
      <protection hidden="1"/>
    </xf>
    <xf numFmtId="165" fontId="15" fillId="2" borderId="0" xfId="1" applyNumberFormat="1" applyFont="1" applyFill="1" applyBorder="1" applyAlignment="1" applyProtection="1">
      <alignment horizontal="right" vertical="center" wrapText="1"/>
      <protection hidden="1"/>
    </xf>
    <xf numFmtId="165" fontId="15" fillId="2" borderId="0" xfId="1" applyNumberFormat="1" applyFont="1" applyFill="1" applyBorder="1" applyAlignment="1" applyProtection="1">
      <alignment horizontal="right" vertical="center"/>
      <protection hidden="1"/>
    </xf>
    <xf numFmtId="175" fontId="15" fillId="2" borderId="0" xfId="1" applyNumberFormat="1" applyFont="1" applyFill="1" applyBorder="1" applyAlignment="1" applyProtection="1">
      <alignment horizontal="right" vertical="center"/>
      <protection hidden="1"/>
    </xf>
    <xf numFmtId="0" fontId="19" fillId="0" borderId="0" xfId="2" applyFont="1" applyAlignment="1" applyProtection="1">
      <alignment vertical="center"/>
      <protection hidden="1"/>
    </xf>
    <xf numFmtId="0" fontId="19" fillId="2" borderId="0" xfId="2" applyFont="1" applyFill="1" applyAlignment="1" applyProtection="1">
      <alignment vertical="center"/>
      <protection hidden="1"/>
    </xf>
    <xf numFmtId="0" fontId="28" fillId="0" borderId="0" xfId="2" applyFont="1" applyAlignment="1" applyProtection="1">
      <alignment horizontal="centerContinuous" vertical="center" wrapText="1"/>
      <protection hidden="1"/>
    </xf>
    <xf numFmtId="0" fontId="12" fillId="0" borderId="64" xfId="2" applyFont="1" applyFill="1" applyBorder="1" applyAlignment="1" applyProtection="1">
      <alignment horizontal="left" vertical="center" wrapText="1"/>
      <protection hidden="1"/>
    </xf>
    <xf numFmtId="0" fontId="12" fillId="0" borderId="65" xfId="2" applyFont="1" applyFill="1" applyBorder="1" applyAlignment="1" applyProtection="1">
      <alignment horizontal="left" vertical="center" wrapText="1"/>
      <protection hidden="1"/>
    </xf>
    <xf numFmtId="0" fontId="15" fillId="6" borderId="42" xfId="2" applyFont="1" applyFill="1" applyBorder="1" applyAlignment="1" applyProtection="1">
      <alignment horizontal="left" vertical="center"/>
      <protection hidden="1"/>
    </xf>
    <xf numFmtId="0" fontId="17" fillId="6" borderId="46" xfId="3" applyFont="1" applyFill="1" applyBorder="1" applyAlignment="1" applyProtection="1">
      <alignment horizontal="center" vertical="center" wrapText="1"/>
      <protection hidden="1"/>
    </xf>
    <xf numFmtId="49" fontId="12" fillId="2" borderId="14" xfId="0" applyNumberFormat="1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left" vertical="top" wrapText="1"/>
    </xf>
    <xf numFmtId="49" fontId="5" fillId="2" borderId="26" xfId="1" applyNumberFormat="1" applyFont="1" applyFill="1" applyBorder="1" applyAlignment="1" applyProtection="1">
      <alignment horizontal="left" vertical="top" wrapText="1"/>
    </xf>
    <xf numFmtId="0" fontId="0" fillId="2" borderId="0" xfId="0" applyFont="1" applyFill="1" applyProtection="1"/>
    <xf numFmtId="0" fontId="0" fillId="0" borderId="0" xfId="0" applyFont="1" applyBorder="1" applyProtection="1"/>
    <xf numFmtId="0" fontId="0" fillId="0" borderId="0" xfId="0" applyFont="1" applyProtection="1"/>
    <xf numFmtId="49" fontId="12" fillId="2" borderId="37" xfId="0" applyNumberFormat="1" applyFont="1" applyFill="1" applyBorder="1" applyAlignment="1" applyProtection="1">
      <alignment horizontal="center" vertical="center" wrapText="1"/>
    </xf>
    <xf numFmtId="49" fontId="5" fillId="2" borderId="10" xfId="1" applyNumberFormat="1" applyFont="1" applyFill="1" applyBorder="1" applyAlignment="1" applyProtection="1">
      <alignment horizontal="left" vertical="top"/>
    </xf>
    <xf numFmtId="165" fontId="5" fillId="4" borderId="10" xfId="1" applyNumberFormat="1" applyFont="1" applyFill="1" applyBorder="1" applyAlignment="1" applyProtection="1">
      <alignment horizontal="center"/>
    </xf>
    <xf numFmtId="0" fontId="14" fillId="6" borderId="31" xfId="0" applyFont="1" applyFill="1" applyBorder="1" applyAlignment="1" applyProtection="1">
      <alignment horizontal="left" vertical="center"/>
    </xf>
    <xf numFmtId="4" fontId="4" fillId="6" borderId="25" xfId="0" applyNumberFormat="1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49" fontId="5" fillId="3" borderId="38" xfId="0" applyNumberFormat="1" applyFont="1" applyFill="1" applyBorder="1" applyAlignment="1" applyProtection="1">
      <alignment horizontal="center" vertical="center"/>
    </xf>
    <xf numFmtId="167" fontId="0" fillId="2" borderId="47" xfId="0" applyNumberFormat="1" applyFont="1" applyFill="1" applyBorder="1" applyAlignment="1" applyProtection="1">
      <alignment horizontal="center" vertical="center"/>
    </xf>
    <xf numFmtId="167" fontId="0" fillId="2" borderId="35" xfId="0" applyNumberFormat="1" applyFont="1" applyFill="1" applyBorder="1" applyAlignment="1" applyProtection="1">
      <alignment horizontal="center" vertical="center"/>
    </xf>
    <xf numFmtId="3" fontId="0" fillId="2" borderId="41" xfId="0" applyNumberFormat="1" applyFont="1" applyFill="1" applyBorder="1" applyAlignment="1" applyProtection="1">
      <alignment horizontal="center" vertical="center"/>
    </xf>
    <xf numFmtId="3" fontId="9" fillId="2" borderId="47" xfId="0" applyNumberFormat="1" applyFont="1" applyFill="1" applyBorder="1" applyAlignment="1" applyProtection="1">
      <alignment horizontal="center" vertical="center"/>
    </xf>
    <xf numFmtId="4" fontId="9" fillId="4" borderId="35" xfId="0" applyNumberFormat="1" applyFont="1" applyFill="1" applyBorder="1" applyAlignment="1" applyProtection="1">
      <alignment horizontal="center" vertical="center"/>
    </xf>
    <xf numFmtId="3" fontId="9" fillId="8" borderId="35" xfId="0" applyNumberFormat="1" applyFont="1" applyFill="1" applyBorder="1" applyAlignment="1" applyProtection="1">
      <alignment horizontal="center" vertical="center"/>
    </xf>
    <xf numFmtId="3" fontId="9" fillId="2" borderId="35" xfId="0" applyNumberFormat="1" applyFont="1" applyFill="1" applyBorder="1" applyAlignment="1" applyProtection="1">
      <alignment horizontal="center" vertical="center"/>
    </xf>
    <xf numFmtId="4" fontId="9" fillId="2" borderId="41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left" vertical="top"/>
    </xf>
    <xf numFmtId="49" fontId="5" fillId="2" borderId="26" xfId="0" applyNumberFormat="1" applyFont="1" applyFill="1" applyBorder="1" applyAlignment="1" applyProtection="1">
      <alignment horizontal="left" vertical="top" wrapText="1"/>
    </xf>
    <xf numFmtId="0" fontId="2" fillId="2" borderId="0" xfId="0" applyFont="1" applyFill="1" applyProtection="1"/>
    <xf numFmtId="49" fontId="5" fillId="3" borderId="15" xfId="0" applyNumberFormat="1" applyFont="1" applyFill="1" applyBorder="1" applyAlignment="1" applyProtection="1">
      <alignment horizontal="center" vertical="center"/>
    </xf>
    <xf numFmtId="4" fontId="0" fillId="2" borderId="28" xfId="0" applyNumberFormat="1" applyFont="1" applyFill="1" applyBorder="1" applyAlignment="1" applyProtection="1">
      <alignment horizontal="center" vertical="center"/>
    </xf>
    <xf numFmtId="4" fontId="0" fillId="2" borderId="12" xfId="0" applyNumberFormat="1" applyFont="1" applyFill="1" applyBorder="1" applyAlignment="1" applyProtection="1">
      <alignment horizontal="center" vertical="center"/>
    </xf>
    <xf numFmtId="3" fontId="0" fillId="2" borderId="18" xfId="0" applyNumberFormat="1" applyFont="1" applyFill="1" applyBorder="1" applyAlignment="1" applyProtection="1">
      <alignment horizontal="center" vertical="center"/>
    </xf>
    <xf numFmtId="3" fontId="9" fillId="2" borderId="28" xfId="0" applyNumberFormat="1" applyFont="1" applyFill="1" applyBorder="1" applyAlignment="1" applyProtection="1">
      <alignment horizontal="center" vertical="center"/>
    </xf>
    <xf numFmtId="4" fontId="9" fillId="2" borderId="12" xfId="0" applyNumberFormat="1" applyFont="1" applyFill="1" applyBorder="1" applyAlignment="1" applyProtection="1">
      <alignment horizontal="center" vertical="center"/>
    </xf>
    <xf numFmtId="3" fontId="9" fillId="8" borderId="12" xfId="0" applyNumberFormat="1" applyFont="1" applyFill="1" applyBorder="1" applyAlignment="1" applyProtection="1">
      <alignment horizontal="center" vertical="center"/>
    </xf>
    <xf numFmtId="3" fontId="9" fillId="2" borderId="12" xfId="0" applyNumberFormat="1" applyFont="1" applyFill="1" applyBorder="1" applyAlignment="1" applyProtection="1">
      <alignment horizontal="center" vertical="center"/>
    </xf>
    <xf numFmtId="4" fontId="9" fillId="2" borderId="18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center" vertical="center"/>
    </xf>
    <xf numFmtId="0" fontId="2" fillId="0" borderId="0" xfId="0" applyFont="1" applyBorder="1" applyProtection="1"/>
    <xf numFmtId="0" fontId="2" fillId="0" borderId="0" xfId="0" applyFont="1" applyProtection="1"/>
    <xf numFmtId="0" fontId="7" fillId="0" borderId="0" xfId="0" applyFont="1" applyProtection="1"/>
    <xf numFmtId="49" fontId="5" fillId="3" borderId="23" xfId="0" applyNumberFormat="1" applyFont="1" applyFill="1" applyBorder="1" applyAlignment="1" applyProtection="1">
      <alignment horizontal="center" vertical="center"/>
    </xf>
    <xf numFmtId="4" fontId="0" fillId="2" borderId="26" xfId="0" applyNumberFormat="1" applyFont="1" applyFill="1" applyBorder="1" applyAlignment="1" applyProtection="1">
      <alignment horizontal="center" vertical="center"/>
    </xf>
    <xf numFmtId="4" fontId="0" fillId="2" borderId="10" xfId="0" applyNumberFormat="1" applyFont="1" applyFill="1" applyBorder="1" applyAlignment="1" applyProtection="1">
      <alignment horizontal="center" vertical="center"/>
    </xf>
    <xf numFmtId="3" fontId="0" fillId="2" borderId="25" xfId="0" applyNumberFormat="1" applyFont="1" applyFill="1" applyBorder="1" applyAlignment="1" applyProtection="1">
      <alignment horizontal="center" vertical="center"/>
    </xf>
    <xf numFmtId="3" fontId="9" fillId="2" borderId="26" xfId="0" applyNumberFormat="1" applyFont="1" applyFill="1" applyBorder="1" applyAlignment="1" applyProtection="1">
      <alignment horizontal="center" vertical="center"/>
    </xf>
    <xf numFmtId="4" fontId="9" fillId="2" borderId="10" xfId="0" applyNumberFormat="1" applyFont="1" applyFill="1" applyBorder="1" applyAlignment="1" applyProtection="1">
      <alignment horizontal="center" vertical="center"/>
    </xf>
    <xf numFmtId="3" fontId="9" fillId="8" borderId="10" xfId="0" applyNumberFormat="1" applyFont="1" applyFill="1" applyBorder="1" applyAlignment="1" applyProtection="1">
      <alignment horizontal="center" vertical="center"/>
    </xf>
    <xf numFmtId="3" fontId="9" fillId="2" borderId="10" xfId="0" applyNumberFormat="1" applyFont="1" applyFill="1" applyBorder="1" applyAlignment="1" applyProtection="1">
      <alignment horizontal="center" vertical="center"/>
    </xf>
    <xf numFmtId="4" fontId="9" fillId="2" borderId="25" xfId="0" applyNumberFormat="1" applyFont="1" applyFill="1" applyBorder="1" applyAlignment="1" applyProtection="1">
      <alignment horizontal="center" vertical="center"/>
    </xf>
    <xf numFmtId="4" fontId="4" fillId="6" borderId="10" xfId="0" applyNumberFormat="1" applyFont="1" applyFill="1" applyBorder="1" applyProtection="1"/>
    <xf numFmtId="0" fontId="2" fillId="2" borderId="0" xfId="0" applyFont="1" applyFill="1" applyBorder="1" applyAlignment="1" applyProtection="1">
      <alignment horizontal="center" vertical="center"/>
    </xf>
    <xf numFmtId="1" fontId="12" fillId="2" borderId="0" xfId="4" applyNumberFormat="1" applyFont="1" applyFill="1" applyBorder="1" applyAlignment="1" applyProtection="1">
      <alignment horizontal="center" vertical="center" wrapText="1"/>
    </xf>
    <xf numFmtId="4" fontId="9" fillId="2" borderId="26" xfId="0" applyNumberFormat="1" applyFont="1" applyFill="1" applyBorder="1" applyAlignment="1" applyProtection="1">
      <alignment horizontal="center" vertical="center"/>
    </xf>
    <xf numFmtId="3" fontId="9" fillId="2" borderId="25" xfId="0" applyNumberFormat="1" applyFont="1" applyFill="1" applyBorder="1" applyAlignment="1" applyProtection="1">
      <alignment horizontal="center" vertical="center"/>
    </xf>
    <xf numFmtId="169" fontId="2" fillId="0" borderId="0" xfId="0" applyNumberFormat="1" applyFont="1" applyBorder="1" applyProtection="1"/>
    <xf numFmtId="169" fontId="2" fillId="2" borderId="0" xfId="0" applyNumberFormat="1" applyFont="1" applyFill="1" applyBorder="1" applyAlignment="1" applyProtection="1">
      <alignment horizontal="center" vertical="center"/>
    </xf>
    <xf numFmtId="169" fontId="12" fillId="2" borderId="0" xfId="4" applyNumberFormat="1" applyFont="1" applyFill="1" applyBorder="1" applyAlignment="1" applyProtection="1">
      <alignment horizontal="center" vertical="center" wrapText="1"/>
    </xf>
    <xf numFmtId="169" fontId="2" fillId="0" borderId="0" xfId="0" applyNumberFormat="1" applyFont="1" applyProtection="1"/>
    <xf numFmtId="49" fontId="5" fillId="3" borderId="33" xfId="0" applyNumberFormat="1" applyFont="1" applyFill="1" applyBorder="1" applyAlignment="1" applyProtection="1">
      <alignment horizontal="center" vertical="center"/>
    </xf>
    <xf numFmtId="4" fontId="9" fillId="2" borderId="5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3" fontId="9" fillId="2" borderId="52" xfId="0" applyNumberFormat="1" applyFont="1" applyFill="1" applyBorder="1" applyAlignment="1" applyProtection="1">
      <alignment horizontal="center" vertical="center"/>
    </xf>
    <xf numFmtId="3" fontId="9" fillId="2" borderId="51" xfId="0" applyNumberFormat="1" applyFont="1" applyFill="1" applyBorder="1" applyAlignment="1" applyProtection="1">
      <alignment horizontal="center" vertical="center"/>
    </xf>
    <xf numFmtId="3" fontId="9" fillId="8" borderId="19" xfId="0" applyNumberFormat="1" applyFont="1" applyFill="1" applyBorder="1" applyAlignment="1" applyProtection="1">
      <alignment horizontal="center" vertical="center"/>
    </xf>
    <xf numFmtId="3" fontId="9" fillId="2" borderId="19" xfId="0" applyNumberFormat="1" applyFont="1" applyFill="1" applyBorder="1" applyAlignment="1" applyProtection="1">
      <alignment horizontal="center" vertical="center"/>
    </xf>
    <xf numFmtId="4" fontId="9" fillId="2" borderId="52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/>
    <xf numFmtId="49" fontId="8" fillId="3" borderId="15" xfId="0" applyNumberFormat="1" applyFont="1" applyFill="1" applyBorder="1" applyAlignment="1" applyProtection="1">
      <alignment horizontal="center" vertical="center"/>
    </xf>
    <xf numFmtId="4" fontId="9" fillId="2" borderId="17" xfId="0" applyNumberFormat="1" applyFont="1" applyFill="1" applyBorder="1" applyAlignment="1" applyProtection="1">
      <alignment horizontal="center" vertical="center"/>
    </xf>
    <xf numFmtId="3" fontId="9" fillId="2" borderId="18" xfId="0" applyNumberFormat="1" applyFont="1" applyFill="1" applyBorder="1" applyAlignment="1" applyProtection="1">
      <alignment horizontal="center" vertical="center"/>
    </xf>
    <xf numFmtId="3" fontId="9" fillId="2" borderId="17" xfId="0" applyNumberFormat="1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0" fillId="4" borderId="0" xfId="0" applyFont="1" applyFill="1" applyProtection="1"/>
    <xf numFmtId="0" fontId="11" fillId="0" borderId="0" xfId="0" applyFont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center" vertical="center"/>
    </xf>
    <xf numFmtId="49" fontId="12" fillId="2" borderId="22" xfId="0" applyNumberFormat="1" applyFont="1" applyFill="1" applyBorder="1" applyAlignment="1" applyProtection="1">
      <alignment horizontal="center" vertical="center" wrapText="1"/>
    </xf>
    <xf numFmtId="49" fontId="8" fillId="3" borderId="23" xfId="0" applyNumberFormat="1" applyFont="1" applyFill="1" applyBorder="1" applyAlignment="1" applyProtection="1">
      <alignment horizontal="center" vertical="center"/>
    </xf>
    <xf numFmtId="4" fontId="9" fillId="2" borderId="24" xfId="0" applyNumberFormat="1" applyFont="1" applyFill="1" applyBorder="1" applyAlignment="1" applyProtection="1">
      <alignment horizontal="center" vertical="center"/>
    </xf>
    <xf numFmtId="3" fontId="9" fillId="2" borderId="24" xfId="0" applyNumberFormat="1" applyFont="1" applyFill="1" applyBorder="1" applyAlignment="1" applyProtection="1">
      <alignment horizontal="center" vertical="center"/>
    </xf>
    <xf numFmtId="0" fontId="14" fillId="6" borderId="27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left" vertical="center"/>
    </xf>
    <xf numFmtId="49" fontId="8" fillId="3" borderId="38" xfId="0" applyNumberFormat="1" applyFont="1" applyFill="1" applyBorder="1" applyAlignment="1" applyProtection="1">
      <alignment horizontal="center" vertical="center"/>
    </xf>
    <xf numFmtId="4" fontId="9" fillId="2" borderId="40" xfId="0" applyNumberFormat="1" applyFont="1" applyFill="1" applyBorder="1" applyAlignment="1" applyProtection="1">
      <alignment horizontal="center" vertical="center"/>
    </xf>
    <xf numFmtId="4" fontId="9" fillId="2" borderId="35" xfId="0" applyNumberFormat="1" applyFont="1" applyFill="1" applyBorder="1" applyAlignment="1" applyProtection="1">
      <alignment horizontal="center" vertical="center"/>
    </xf>
    <xf numFmtId="3" fontId="9" fillId="2" borderId="41" xfId="0" applyNumberFormat="1" applyFont="1" applyFill="1" applyBorder="1" applyAlignment="1" applyProtection="1">
      <alignment horizontal="center" vertical="center"/>
    </xf>
    <xf numFmtId="3" fontId="9" fillId="2" borderId="40" xfId="0" applyNumberFormat="1" applyFont="1" applyFill="1" applyBorder="1" applyAlignment="1" applyProtection="1">
      <alignment horizontal="center" vertical="center"/>
    </xf>
    <xf numFmtId="0" fontId="0" fillId="5" borderId="0" xfId="0" applyFont="1" applyFill="1" applyProtection="1"/>
    <xf numFmtId="0" fontId="14" fillId="6" borderId="3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0" fillId="4" borderId="0" xfId="0" applyFont="1" applyFill="1" applyBorder="1" applyAlignment="1" applyProtection="1">
      <alignment horizontal="center" vertical="center" wrapText="1"/>
    </xf>
    <xf numFmtId="0" fontId="0" fillId="4" borderId="0" xfId="0" applyFont="1" applyFill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Alignment="1" applyProtection="1">
      <alignment wrapText="1"/>
    </xf>
    <xf numFmtId="0" fontId="11" fillId="0" borderId="0" xfId="0" applyFont="1" applyBorder="1" applyAlignment="1" applyProtection="1">
      <alignment horizontal="center" vertical="center"/>
    </xf>
    <xf numFmtId="0" fontId="3" fillId="9" borderId="0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0" fontId="3" fillId="9" borderId="55" xfId="0" applyFont="1" applyFill="1" applyBorder="1" applyAlignment="1" applyProtection="1">
      <alignment horizontal="center" vertical="center"/>
    </xf>
    <xf numFmtId="0" fontId="3" fillId="9" borderId="3" xfId="0" applyFont="1" applyFill="1" applyBorder="1" applyAlignment="1" applyProtection="1">
      <alignment horizontal="center" vertical="center"/>
    </xf>
    <xf numFmtId="0" fontId="3" fillId="9" borderId="3" xfId="0" applyFont="1" applyFill="1" applyBorder="1" applyAlignment="1" applyProtection="1">
      <alignment horizontal="center" vertical="center" wrapText="1"/>
    </xf>
    <xf numFmtId="0" fontId="3" fillId="9" borderId="4" xfId="0" applyFont="1" applyFill="1" applyBorder="1" applyAlignment="1" applyProtection="1">
      <alignment horizontal="center" vertical="center"/>
    </xf>
    <xf numFmtId="4" fontId="2" fillId="2" borderId="0" xfId="0" applyNumberFormat="1" applyFont="1" applyFill="1" applyBorder="1" applyAlignment="1" applyProtection="1">
      <alignment vertical="center"/>
    </xf>
    <xf numFmtId="4" fontId="0" fillId="2" borderId="0" xfId="0" applyNumberFormat="1" applyFont="1" applyFill="1" applyBorder="1" applyAlignment="1" applyProtection="1">
      <alignment horizontal="center" vertical="center"/>
    </xf>
    <xf numFmtId="3" fontId="3" fillId="8" borderId="17" xfId="0" applyNumberFormat="1" applyFont="1" applyFill="1" applyBorder="1" applyAlignment="1" applyProtection="1">
      <alignment horizontal="right" vertical="center"/>
    </xf>
    <xf numFmtId="3" fontId="3" fillId="8" borderId="12" xfId="0" applyNumberFormat="1" applyFont="1" applyFill="1" applyBorder="1" applyAlignment="1" applyProtection="1">
      <alignment horizontal="right" vertical="center"/>
    </xf>
    <xf numFmtId="3" fontId="3" fillId="8" borderId="12" xfId="0" applyNumberFormat="1" applyFont="1" applyFill="1" applyBorder="1" applyAlignment="1" applyProtection="1">
      <alignment horizontal="right" vertical="center" wrapText="1"/>
    </xf>
    <xf numFmtId="171" fontId="3" fillId="8" borderId="18" xfId="0" applyNumberFormat="1" applyFont="1" applyFill="1" applyBorder="1" applyAlignment="1" applyProtection="1">
      <alignment horizontal="right" vertical="center"/>
    </xf>
    <xf numFmtId="3" fontId="3" fillId="8" borderId="40" xfId="0" applyNumberFormat="1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center"/>
    </xf>
    <xf numFmtId="4" fontId="2" fillId="2" borderId="0" xfId="0" applyNumberFormat="1" applyFont="1" applyFill="1" applyProtection="1"/>
    <xf numFmtId="4" fontId="0" fillId="2" borderId="0" xfId="0" applyNumberFormat="1" applyFont="1" applyFill="1" applyAlignment="1" applyProtection="1">
      <alignment horizontal="center" vertical="center"/>
    </xf>
    <xf numFmtId="0" fontId="2" fillId="2" borderId="57" xfId="0" applyFont="1" applyFill="1" applyBorder="1" applyAlignment="1" applyProtection="1">
      <alignment horizontal="right" vertical="center" wrapText="1"/>
    </xf>
    <xf numFmtId="0" fontId="2" fillId="6" borderId="1" xfId="0" applyFont="1" applyFill="1" applyBorder="1" applyAlignment="1" applyProtection="1">
      <alignment vertical="center" wrapText="1"/>
    </xf>
    <xf numFmtId="0" fontId="3" fillId="6" borderId="2" xfId="0" applyFont="1" applyFill="1" applyBorder="1" applyAlignment="1" applyProtection="1">
      <alignment horizontal="center" vertical="center"/>
    </xf>
    <xf numFmtId="0" fontId="3" fillId="6" borderId="3" xfId="0" applyFont="1" applyFill="1" applyBorder="1" applyAlignment="1" applyProtection="1">
      <alignment horizontal="center" vertical="center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/>
    </xf>
    <xf numFmtId="0" fontId="22" fillId="2" borderId="0" xfId="0" applyFont="1" applyFill="1" applyBorder="1" applyAlignment="1" applyProtection="1">
      <alignment horizontal="center" vertical="center"/>
    </xf>
    <xf numFmtId="0" fontId="2" fillId="2" borderId="48" xfId="0" applyFont="1" applyFill="1" applyBorder="1" applyAlignment="1" applyProtection="1">
      <alignment horizontal="right" vertical="center" wrapText="1"/>
    </xf>
    <xf numFmtId="0" fontId="2" fillId="6" borderId="58" xfId="0" applyFont="1" applyFill="1" applyBorder="1" applyAlignment="1" applyProtection="1">
      <alignment vertical="center" wrapText="1"/>
    </xf>
    <xf numFmtId="3" fontId="3" fillId="6" borderId="42" xfId="0" applyNumberFormat="1" applyFont="1" applyFill="1" applyBorder="1" applyAlignment="1" applyProtection="1">
      <alignment horizontal="center" vertical="center"/>
    </xf>
    <xf numFmtId="3" fontId="3" fillId="6" borderId="43" xfId="0" applyNumberFormat="1" applyFont="1" applyFill="1" applyBorder="1" applyAlignment="1" applyProtection="1">
      <alignment horizontal="center" vertical="center"/>
    </xf>
    <xf numFmtId="3" fontId="3" fillId="6" borderId="43" xfId="0" applyNumberFormat="1" applyFont="1" applyFill="1" applyBorder="1" applyAlignment="1" applyProtection="1">
      <alignment horizontal="center" vertical="center" wrapText="1"/>
    </xf>
    <xf numFmtId="171" fontId="3" fillId="6" borderId="46" xfId="0" applyNumberFormat="1" applyFont="1" applyFill="1" applyBorder="1" applyAlignment="1" applyProtection="1">
      <alignment horizontal="center" vertical="center"/>
    </xf>
    <xf numFmtId="0" fontId="2" fillId="6" borderId="37" xfId="0" applyFont="1" applyFill="1" applyBorder="1" applyAlignment="1" applyProtection="1">
      <alignment vertical="center" wrapText="1"/>
    </xf>
    <xf numFmtId="3" fontId="3" fillId="6" borderId="40" xfId="0" applyNumberFormat="1" applyFont="1" applyFill="1" applyBorder="1" applyAlignment="1" applyProtection="1">
      <alignment horizontal="center" vertical="center"/>
    </xf>
    <xf numFmtId="3" fontId="3" fillId="6" borderId="35" xfId="0" applyNumberFormat="1" applyFont="1" applyFill="1" applyBorder="1" applyAlignment="1" applyProtection="1">
      <alignment horizontal="center" vertical="center"/>
    </xf>
    <xf numFmtId="3" fontId="3" fillId="6" borderId="41" xfId="0" applyNumberFormat="1" applyFont="1" applyFill="1" applyBorder="1" applyAlignment="1" applyProtection="1">
      <alignment horizontal="center" vertical="center"/>
    </xf>
    <xf numFmtId="3" fontId="15" fillId="2" borderId="0" xfId="2" applyNumberFormat="1" applyFont="1" applyFill="1" applyBorder="1" applyAlignment="1" applyProtection="1">
      <alignment horizontal="center" vertical="center"/>
    </xf>
    <xf numFmtId="49" fontId="19" fillId="2" borderId="0" xfId="5" applyNumberFormat="1" applyFont="1" applyFill="1" applyBorder="1" applyAlignment="1" applyProtection="1">
      <alignment horizontal="left"/>
    </xf>
    <xf numFmtId="0" fontId="19" fillId="2" borderId="0" xfId="5" applyFont="1" applyFill="1" applyBorder="1" applyAlignment="1" applyProtection="1"/>
    <xf numFmtId="0" fontId="19" fillId="2" borderId="0" xfId="2" applyFont="1" applyFill="1" applyBorder="1" applyAlignment="1" applyProtection="1">
      <alignment horizontal="center" vertical="center"/>
    </xf>
    <xf numFmtId="14" fontId="19" fillId="2" borderId="0" xfId="2" applyNumberFormat="1" applyFont="1" applyFill="1" applyBorder="1" applyAlignment="1" applyProtection="1">
      <alignment horizontal="center" vertical="center"/>
    </xf>
    <xf numFmtId="4" fontId="0" fillId="2" borderId="0" xfId="0" applyNumberFormat="1" applyFont="1" applyFill="1" applyBorder="1" applyAlignment="1" applyProtection="1">
      <alignment horizontal="right" wrapText="1"/>
    </xf>
    <xf numFmtId="3" fontId="5" fillId="2" borderId="0" xfId="0" applyNumberFormat="1" applyFont="1" applyFill="1" applyBorder="1" applyAlignment="1" applyProtection="1">
      <alignment horizontal="right" wrapText="1"/>
    </xf>
    <xf numFmtId="0" fontId="29" fillId="2" borderId="0" xfId="0" applyFont="1" applyFill="1" applyBorder="1" applyAlignment="1" applyProtection="1">
      <alignment vertical="center" wrapText="1"/>
    </xf>
    <xf numFmtId="0" fontId="3" fillId="7" borderId="70" xfId="0" applyFont="1" applyFill="1" applyBorder="1" applyAlignment="1" applyProtection="1">
      <alignment horizontal="left" vertical="center"/>
    </xf>
    <xf numFmtId="0" fontId="3" fillId="7" borderId="0" xfId="0" applyFont="1" applyFill="1" applyBorder="1" applyAlignment="1" applyProtection="1">
      <alignment horizontal="left" vertical="center"/>
    </xf>
    <xf numFmtId="49" fontId="7" fillId="2" borderId="66" xfId="0" applyNumberFormat="1" applyFont="1" applyFill="1" applyBorder="1" applyAlignment="1" applyProtection="1">
      <alignment horizontal="center" vertical="center" wrapText="1"/>
    </xf>
    <xf numFmtId="49" fontId="8" fillId="3" borderId="67" xfId="0" applyNumberFormat="1" applyFont="1" applyFill="1" applyBorder="1" applyAlignment="1" applyProtection="1">
      <alignment horizontal="center" vertical="center" wrapText="1"/>
    </xf>
    <xf numFmtId="4" fontId="9" fillId="2" borderId="68" xfId="0" applyNumberFormat="1" applyFont="1" applyFill="1" applyBorder="1" applyAlignment="1" applyProtection="1">
      <alignment horizontal="center" vertical="center" wrapText="1"/>
    </xf>
    <xf numFmtId="4" fontId="9" fillId="2" borderId="64" xfId="0" applyNumberFormat="1" applyFont="1" applyFill="1" applyBorder="1" applyAlignment="1" applyProtection="1">
      <alignment horizontal="center" vertical="center" wrapText="1"/>
    </xf>
    <xf numFmtId="164" fontId="9" fillId="2" borderId="65" xfId="0" applyNumberFormat="1" applyFont="1" applyFill="1" applyBorder="1" applyAlignment="1" applyProtection="1">
      <alignment horizontal="center" vertical="center" wrapText="1"/>
    </xf>
    <xf numFmtId="3" fontId="9" fillId="2" borderId="68" xfId="0" applyNumberFormat="1" applyFont="1" applyFill="1" applyBorder="1" applyAlignment="1" applyProtection="1">
      <alignment horizontal="center" vertical="center" wrapText="1"/>
    </xf>
    <xf numFmtId="3" fontId="9" fillId="2" borderId="64" xfId="0" applyNumberFormat="1" applyFont="1" applyFill="1" applyBorder="1" applyAlignment="1" applyProtection="1">
      <alignment horizontal="center" vertical="center" wrapText="1"/>
    </xf>
    <xf numFmtId="4" fontId="9" fillId="2" borderId="69" xfId="0" applyNumberFormat="1" applyFont="1" applyFill="1" applyBorder="1" applyAlignment="1" applyProtection="1">
      <alignment horizontal="center" vertical="center" wrapText="1"/>
    </xf>
    <xf numFmtId="0" fontId="14" fillId="6" borderId="3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vertical="top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49" fontId="7" fillId="2" borderId="14" xfId="0" applyNumberFormat="1" applyFont="1" applyFill="1" applyBorder="1" applyAlignment="1" applyProtection="1">
      <alignment horizontal="center" vertical="center" wrapText="1"/>
    </xf>
    <xf numFmtId="49" fontId="8" fillId="3" borderId="15" xfId="0" applyNumberFormat="1" applyFont="1" applyFill="1" applyBorder="1" applyAlignment="1" applyProtection="1">
      <alignment horizontal="center" vertical="center" wrapText="1"/>
    </xf>
    <xf numFmtId="4" fontId="9" fillId="2" borderId="11" xfId="0" applyNumberFormat="1" applyFont="1" applyFill="1" applyBorder="1" applyAlignment="1" applyProtection="1">
      <alignment horizontal="center" vertical="center" wrapText="1"/>
    </xf>
    <xf numFmtId="4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3" xfId="0" applyNumberFormat="1" applyFont="1" applyFill="1" applyBorder="1" applyAlignment="1" applyProtection="1">
      <alignment horizontal="center" vertical="center" wrapText="1"/>
    </xf>
    <xf numFmtId="3" fontId="9" fillId="2" borderId="17" xfId="0" applyNumberFormat="1" applyFont="1" applyFill="1" applyBorder="1" applyAlignment="1" applyProtection="1">
      <alignment horizontal="center" vertical="center" wrapText="1"/>
    </xf>
    <xf numFmtId="4" fontId="9" fillId="2" borderId="12" xfId="0" applyNumberFormat="1" applyFont="1" applyFill="1" applyBorder="1" applyAlignment="1" applyProtection="1">
      <alignment horizontal="center" vertical="center" wrapText="1"/>
    </xf>
    <xf numFmtId="3" fontId="9" fillId="2" borderId="12" xfId="0" applyNumberFormat="1" applyFont="1" applyFill="1" applyBorder="1" applyAlignment="1" applyProtection="1">
      <alignment horizontal="center" vertical="center" wrapText="1"/>
    </xf>
    <xf numFmtId="4" fontId="9" fillId="2" borderId="18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/>
    </xf>
    <xf numFmtId="0" fontId="7" fillId="2" borderId="20" xfId="0" applyFont="1" applyFill="1" applyBorder="1" applyAlignment="1" applyProtection="1">
      <alignment horizontal="left" vertical="center" wrapText="1"/>
    </xf>
    <xf numFmtId="49" fontId="7" fillId="2" borderId="22" xfId="0" applyNumberFormat="1" applyFont="1" applyFill="1" applyBorder="1" applyAlignment="1" applyProtection="1">
      <alignment horizontal="center" vertical="center" wrapText="1"/>
    </xf>
    <xf numFmtId="49" fontId="8" fillId="3" borderId="23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/>
    </xf>
    <xf numFmtId="164" fontId="9" fillId="2" borderId="8" xfId="0" applyNumberFormat="1" applyFont="1" applyFill="1" applyBorder="1" applyAlignment="1" applyProtection="1">
      <alignment horizontal="center" vertical="center"/>
    </xf>
    <xf numFmtId="0" fontId="0" fillId="5" borderId="0" xfId="0" applyFont="1" applyFill="1" applyAlignment="1" applyProtection="1">
      <alignment horizontal="left" vertical="center"/>
    </xf>
    <xf numFmtId="0" fontId="7" fillId="2" borderId="8" xfId="0" applyFont="1" applyFill="1" applyBorder="1" applyAlignment="1" applyProtection="1">
      <alignment horizontal="left" vertical="center" wrapText="1"/>
    </xf>
    <xf numFmtId="49" fontId="7" fillId="2" borderId="37" xfId="0" applyNumberFormat="1" applyFont="1" applyFill="1" applyBorder="1" applyAlignment="1" applyProtection="1">
      <alignment horizontal="center" vertical="center" wrapText="1"/>
    </xf>
    <xf numFmtId="49" fontId="8" fillId="3" borderId="38" xfId="0" applyNumberFormat="1" applyFont="1" applyFill="1" applyBorder="1" applyAlignment="1" applyProtection="1">
      <alignment horizontal="center" vertical="center" wrapText="1"/>
    </xf>
    <xf numFmtId="4" fontId="9" fillId="2" borderId="40" xfId="0" applyNumberFormat="1" applyFont="1" applyFill="1" applyBorder="1" applyAlignment="1" applyProtection="1">
      <alignment horizontal="center" vertical="center" wrapText="1"/>
    </xf>
    <xf numFmtId="4" fontId="9" fillId="2" borderId="35" xfId="0" applyNumberFormat="1" applyFont="1" applyFill="1" applyBorder="1" applyAlignment="1" applyProtection="1">
      <alignment horizontal="center" vertical="center" wrapText="1"/>
    </xf>
    <xf numFmtId="164" fontId="9" fillId="2" borderId="36" xfId="0" applyNumberFormat="1" applyFont="1" applyFill="1" applyBorder="1" applyAlignment="1" applyProtection="1">
      <alignment horizontal="center" vertical="center" wrapText="1"/>
    </xf>
    <xf numFmtId="3" fontId="9" fillId="2" borderId="40" xfId="0" applyNumberFormat="1" applyFont="1" applyFill="1" applyBorder="1" applyAlignment="1" applyProtection="1">
      <alignment horizontal="center" vertical="center" wrapText="1"/>
    </xf>
    <xf numFmtId="3" fontId="9" fillId="2" borderId="35" xfId="0" applyNumberFormat="1" applyFont="1" applyFill="1" applyBorder="1" applyAlignment="1" applyProtection="1">
      <alignment horizontal="center" vertical="center" wrapText="1"/>
    </xf>
    <xf numFmtId="4" fontId="9" fillId="2" borderId="41" xfId="0" applyNumberFormat="1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8" xfId="0" applyFont="1" applyBorder="1" applyAlignment="1" applyProtection="1">
      <alignment horizontal="left" vertical="center"/>
    </xf>
    <xf numFmtId="0" fontId="3" fillId="0" borderId="26" xfId="0" applyFont="1" applyBorder="1" applyAlignment="1" applyProtection="1">
      <alignment horizontal="left" vertical="center"/>
    </xf>
    <xf numFmtId="0" fontId="6" fillId="2" borderId="8" xfId="0" applyFont="1" applyFill="1" applyBorder="1" applyAlignment="1" applyProtection="1">
      <alignment horizontal="left" vertical="center" wrapText="1"/>
    </xf>
    <xf numFmtId="0" fontId="6" fillId="2" borderId="9" xfId="0" applyFont="1" applyFill="1" applyBorder="1" applyAlignment="1" applyProtection="1">
      <alignment horizontal="left" vertical="center" wrapText="1"/>
    </xf>
    <xf numFmtId="0" fontId="6" fillId="2" borderId="26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20" xfId="0" applyFont="1" applyFill="1" applyBorder="1" applyAlignment="1" applyProtection="1">
      <alignment horizontal="left" vertical="center" wrapText="1"/>
    </xf>
    <xf numFmtId="0" fontId="7" fillId="2" borderId="34" xfId="0" applyFont="1" applyFill="1" applyBorder="1" applyAlignment="1" applyProtection="1">
      <alignment horizontal="left" vertical="center" wrapText="1"/>
    </xf>
    <xf numFmtId="0" fontId="11" fillId="2" borderId="54" xfId="0" applyFont="1" applyFill="1" applyBorder="1" applyAlignment="1" applyProtection="1">
      <alignment horizontal="center" vertical="center"/>
    </xf>
    <xf numFmtId="0" fontId="3" fillId="7" borderId="17" xfId="0" applyFont="1" applyFill="1" applyBorder="1" applyAlignment="1" applyProtection="1">
      <alignment horizontal="left" vertical="center"/>
    </xf>
    <xf numFmtId="0" fontId="3" fillId="7" borderId="12" xfId="0" applyFont="1" applyFill="1" applyBorder="1" applyAlignment="1" applyProtection="1">
      <alignment horizontal="left" vertical="center"/>
    </xf>
    <xf numFmtId="0" fontId="3" fillId="7" borderId="18" xfId="0" applyFont="1" applyFill="1" applyBorder="1" applyAlignment="1" applyProtection="1">
      <alignment horizontal="left" vertical="center"/>
    </xf>
    <xf numFmtId="0" fontId="3" fillId="7" borderId="28" xfId="0" applyFont="1" applyFill="1" applyBorder="1" applyAlignment="1" applyProtection="1">
      <alignment horizontal="left" vertical="center"/>
    </xf>
    <xf numFmtId="0" fontId="3" fillId="7" borderId="29" xfId="0" applyFont="1" applyFill="1" applyBorder="1" applyAlignment="1" applyProtection="1">
      <alignment horizontal="left" vertical="center"/>
    </xf>
    <xf numFmtId="0" fontId="12" fillId="0" borderId="10" xfId="2" applyFont="1" applyFill="1" applyBorder="1" applyAlignment="1" applyProtection="1">
      <alignment horizontal="left" vertical="center" wrapText="1"/>
      <protection hidden="1"/>
    </xf>
    <xf numFmtId="0" fontId="12" fillId="0" borderId="8" xfId="2" applyFont="1" applyFill="1" applyBorder="1" applyAlignment="1" applyProtection="1">
      <alignment horizontal="left" vertical="center" wrapText="1"/>
      <protection hidden="1"/>
    </xf>
    <xf numFmtId="0" fontId="3" fillId="7" borderId="24" xfId="0" applyFont="1" applyFill="1" applyBorder="1" applyAlignment="1" applyProtection="1">
      <alignment horizontal="left" vertical="center" wrapText="1"/>
    </xf>
    <xf numFmtId="0" fontId="3" fillId="7" borderId="10" xfId="0" applyFont="1" applyFill="1" applyBorder="1" applyAlignment="1" applyProtection="1">
      <alignment horizontal="left" vertical="center" wrapText="1"/>
    </xf>
    <xf numFmtId="0" fontId="3" fillId="7" borderId="25" xfId="0" applyFont="1" applyFill="1" applyBorder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left" vertical="center"/>
    </xf>
    <xf numFmtId="0" fontId="3" fillId="7" borderId="32" xfId="0" applyFont="1" applyFill="1" applyBorder="1" applyAlignment="1" applyProtection="1">
      <alignment horizontal="left" vertical="center"/>
    </xf>
    <xf numFmtId="0" fontId="3" fillId="7" borderId="33" xfId="0" applyFont="1" applyFill="1" applyBorder="1" applyAlignment="1" applyProtection="1">
      <alignment horizontal="left" vertical="center"/>
    </xf>
    <xf numFmtId="0" fontId="12" fillId="0" borderId="35" xfId="2" applyFont="1" applyFill="1" applyBorder="1" applyAlignment="1" applyProtection="1">
      <alignment horizontal="left" vertical="center" wrapText="1"/>
      <protection hidden="1"/>
    </xf>
    <xf numFmtId="0" fontId="12" fillId="0" borderId="36" xfId="2" applyFont="1" applyFill="1" applyBorder="1" applyAlignment="1" applyProtection="1">
      <alignment horizontal="left" vertical="center" wrapText="1"/>
      <protection hidden="1"/>
    </xf>
    <xf numFmtId="0" fontId="14" fillId="6" borderId="31" xfId="0" applyFont="1" applyFill="1" applyBorder="1" applyAlignment="1" applyProtection="1">
      <alignment horizontal="left" vertical="center"/>
    </xf>
    <xf numFmtId="4" fontId="16" fillId="2" borderId="71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56" xfId="0" applyNumberFormat="1" applyFont="1" applyFill="1" applyBorder="1" applyAlignment="1" applyProtection="1">
      <alignment horizontal="center" vertical="center"/>
    </xf>
    <xf numFmtId="4" fontId="16" fillId="2" borderId="32" xfId="0" applyNumberFormat="1" applyFont="1" applyFill="1" applyBorder="1" applyAlignment="1" applyProtection="1">
      <alignment horizontal="center" vertical="center"/>
    </xf>
    <xf numFmtId="4" fontId="16" fillId="2" borderId="30" xfId="0" applyNumberFormat="1" applyFont="1" applyFill="1" applyBorder="1" applyAlignment="1" applyProtection="1">
      <alignment horizontal="center" vertical="center"/>
    </xf>
    <xf numFmtId="0" fontId="12" fillId="2" borderId="42" xfId="0" applyFont="1" applyFill="1" applyBorder="1" applyAlignment="1" applyProtection="1">
      <alignment horizontal="left" vertical="center" wrapText="1"/>
    </xf>
    <xf numFmtId="0" fontId="12" fillId="2" borderId="40" xfId="0" applyFont="1" applyFill="1" applyBorder="1" applyAlignment="1" applyProtection="1">
      <alignment horizontal="left" vertical="center" wrapText="1"/>
    </xf>
    <xf numFmtId="0" fontId="12" fillId="2" borderId="43" xfId="0" applyFont="1" applyFill="1" applyBorder="1" applyAlignment="1" applyProtection="1">
      <alignment horizontal="left" vertical="center" wrapText="1"/>
    </xf>
    <xf numFmtId="0" fontId="12" fillId="2" borderId="21" xfId="0" applyFont="1" applyFill="1" applyBorder="1" applyAlignment="1" applyProtection="1">
      <alignment horizontal="left" vertical="center" wrapText="1"/>
    </xf>
    <xf numFmtId="0" fontId="12" fillId="2" borderId="15" xfId="3" applyFont="1" applyFill="1" applyBorder="1" applyAlignment="1" applyProtection="1">
      <alignment horizontal="center" vertical="center" wrapText="1"/>
      <protection hidden="1"/>
    </xf>
    <xf numFmtId="0" fontId="12" fillId="2" borderId="38" xfId="3" applyFont="1" applyFill="1" applyBorder="1" applyAlignment="1" applyProtection="1">
      <alignment horizontal="center" vertical="center" wrapText="1"/>
      <protection hidden="1"/>
    </xf>
    <xf numFmtId="0" fontId="12" fillId="2" borderId="35" xfId="0" applyFont="1" applyFill="1" applyBorder="1" applyAlignment="1" applyProtection="1">
      <alignment horizontal="left" vertical="center" wrapText="1"/>
    </xf>
    <xf numFmtId="0" fontId="12" fillId="2" borderId="36" xfId="0" applyFont="1" applyFill="1" applyBorder="1" applyAlignment="1" applyProtection="1">
      <alignment horizontal="left" vertical="center" wrapText="1"/>
    </xf>
    <xf numFmtId="0" fontId="12" fillId="2" borderId="17" xfId="3" applyFont="1" applyFill="1" applyBorder="1" applyAlignment="1" applyProtection="1">
      <alignment horizontal="left" vertical="center" wrapText="1"/>
      <protection hidden="1"/>
    </xf>
    <xf numFmtId="0" fontId="12" fillId="2" borderId="24" xfId="3" applyFont="1" applyFill="1" applyBorder="1" applyAlignment="1" applyProtection="1">
      <alignment horizontal="left" vertical="center" wrapText="1"/>
      <protection hidden="1"/>
    </xf>
    <xf numFmtId="0" fontId="12" fillId="2" borderId="40" xfId="3" applyFont="1" applyFill="1" applyBorder="1" applyAlignment="1" applyProtection="1">
      <alignment horizontal="left" vertical="center" wrapText="1"/>
      <protection hidden="1"/>
    </xf>
    <xf numFmtId="0" fontId="12" fillId="2" borderId="12" xfId="3" applyFont="1" applyFill="1" applyBorder="1" applyAlignment="1" applyProtection="1">
      <alignment horizontal="left" vertical="center" wrapText="1"/>
      <protection hidden="1"/>
    </xf>
    <xf numFmtId="0" fontId="12" fillId="2" borderId="29" xfId="3" applyFont="1" applyFill="1" applyBorder="1" applyAlignment="1" applyProtection="1">
      <alignment horizontal="left" vertical="center" wrapText="1"/>
      <protection hidden="1"/>
    </xf>
    <xf numFmtId="0" fontId="12" fillId="2" borderId="23" xfId="3" applyFont="1" applyFill="1" applyBorder="1" applyAlignment="1" applyProtection="1">
      <alignment horizontal="center" vertical="center" wrapText="1"/>
      <protection hidden="1"/>
    </xf>
    <xf numFmtId="0" fontId="12" fillId="2" borderId="10" xfId="3" applyFont="1" applyFill="1" applyBorder="1" applyAlignment="1" applyProtection="1">
      <alignment horizontal="left" vertical="center" wrapText="1"/>
      <protection hidden="1"/>
    </xf>
    <xf numFmtId="0" fontId="12" fillId="2" borderId="8" xfId="3" applyFont="1" applyFill="1" applyBorder="1" applyAlignment="1" applyProtection="1">
      <alignment horizontal="left" vertical="center" wrapText="1"/>
      <protection hidden="1"/>
    </xf>
    <xf numFmtId="0" fontId="12" fillId="2" borderId="35" xfId="3" applyFont="1" applyFill="1" applyBorder="1" applyAlignment="1" applyProtection="1">
      <alignment horizontal="left" vertical="center" wrapText="1"/>
      <protection hidden="1"/>
    </xf>
    <xf numFmtId="0" fontId="12" fillId="2" borderId="36" xfId="3" applyFont="1" applyFill="1" applyBorder="1" applyAlignment="1" applyProtection="1">
      <alignment horizontal="left" vertical="center" wrapText="1"/>
      <protection hidden="1"/>
    </xf>
    <xf numFmtId="0" fontId="7" fillId="2" borderId="15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left" vertical="center" wrapText="1"/>
    </xf>
    <xf numFmtId="0" fontId="12" fillId="2" borderId="24" xfId="0" applyFont="1" applyFill="1" applyBorder="1" applyAlignment="1" applyProtection="1">
      <alignment horizontal="left" vertical="center" wrapText="1"/>
    </xf>
    <xf numFmtId="0" fontId="12" fillId="2" borderId="12" xfId="0" applyFont="1" applyFill="1" applyBorder="1" applyAlignment="1" applyProtection="1">
      <alignment horizontal="left" vertical="center" wrapText="1"/>
    </xf>
    <xf numFmtId="0" fontId="12" fillId="2" borderId="29" xfId="0" applyFont="1" applyFill="1" applyBorder="1" applyAlignment="1" applyProtection="1">
      <alignment horizontal="left" vertical="center" wrapText="1"/>
    </xf>
    <xf numFmtId="0" fontId="7" fillId="2" borderId="53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54" xfId="0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/>
    </xf>
    <xf numFmtId="0" fontId="12" fillId="2" borderId="49" xfId="0" applyFont="1" applyFill="1" applyBorder="1" applyAlignment="1" applyProtection="1">
      <alignment horizontal="left" vertical="center" wrapText="1"/>
    </xf>
    <xf numFmtId="0" fontId="12" fillId="0" borderId="12" xfId="2" applyFont="1" applyFill="1" applyBorder="1" applyAlignment="1" applyProtection="1">
      <alignment horizontal="left" vertical="center" wrapText="1"/>
      <protection hidden="1"/>
    </xf>
    <xf numFmtId="0" fontId="12" fillId="2" borderId="10" xfId="0" applyFont="1" applyFill="1" applyBorder="1" applyAlignment="1" applyProtection="1">
      <alignment horizontal="left" vertical="center" wrapText="1"/>
    </xf>
    <xf numFmtId="0" fontId="12" fillId="2" borderId="8" xfId="0" applyFont="1" applyFill="1" applyBorder="1" applyAlignment="1" applyProtection="1">
      <alignment horizontal="left" vertical="center" wrapText="1"/>
    </xf>
    <xf numFmtId="0" fontId="19" fillId="0" borderId="0" xfId="2" applyFont="1" applyFill="1" applyBorder="1" applyAlignment="1" applyProtection="1">
      <alignment vertical="center" wrapText="1"/>
      <protection hidden="1"/>
    </xf>
    <xf numFmtId="0" fontId="19" fillId="0" borderId="0" xfId="2" applyFont="1" applyBorder="1" applyAlignment="1" applyProtection="1">
      <alignment vertical="center" wrapText="1"/>
      <protection hidden="1"/>
    </xf>
    <xf numFmtId="0" fontId="20" fillId="8" borderId="17" xfId="2" applyFont="1" applyFill="1" applyBorder="1" applyAlignment="1" applyProtection="1">
      <alignment horizontal="right" vertical="center" wrapText="1"/>
      <protection hidden="1"/>
    </xf>
    <xf numFmtId="0" fontId="20" fillId="8" borderId="12" xfId="2" applyFont="1" applyFill="1" applyBorder="1" applyAlignment="1" applyProtection="1">
      <alignment horizontal="right" vertical="center" wrapText="1"/>
      <protection hidden="1"/>
    </xf>
    <xf numFmtId="0" fontId="20" fillId="8" borderId="18" xfId="2" applyFont="1" applyFill="1" applyBorder="1" applyAlignment="1" applyProtection="1">
      <alignment horizontal="right" vertical="center" wrapText="1"/>
      <protection hidden="1"/>
    </xf>
    <xf numFmtId="0" fontId="20" fillId="8" borderId="49" xfId="2" applyFont="1" applyFill="1" applyBorder="1" applyAlignment="1" applyProtection="1">
      <alignment horizontal="right" vertical="center" wrapText="1"/>
      <protection hidden="1"/>
    </xf>
    <xf numFmtId="0" fontId="20" fillId="8" borderId="19" xfId="2" applyFont="1" applyFill="1" applyBorder="1" applyAlignment="1" applyProtection="1">
      <alignment horizontal="right" vertical="center" wrapText="1"/>
      <protection hidden="1"/>
    </xf>
    <xf numFmtId="0" fontId="20" fillId="8" borderId="52" xfId="2" applyFont="1" applyFill="1" applyBorder="1" applyAlignment="1" applyProtection="1">
      <alignment horizontal="right" vertical="center" wrapText="1"/>
      <protection hidden="1"/>
    </xf>
    <xf numFmtId="0" fontId="3" fillId="7" borderId="31" xfId="0" applyFont="1" applyFill="1" applyBorder="1" applyAlignment="1" applyProtection="1">
      <alignment horizontal="left" vertical="center"/>
    </xf>
    <xf numFmtId="0" fontId="3" fillId="7" borderId="9" xfId="0" applyFont="1" applyFill="1" applyBorder="1" applyAlignment="1" applyProtection="1">
      <alignment horizontal="left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12" fillId="0" borderId="19" xfId="2" applyFont="1" applyBorder="1" applyAlignment="1" applyProtection="1">
      <alignment horizontal="left" vertical="center" wrapText="1"/>
      <protection hidden="1"/>
    </xf>
    <xf numFmtId="0" fontId="12" fillId="0" borderId="43" xfId="2" applyFont="1" applyBorder="1" applyAlignment="1" applyProtection="1">
      <alignment horizontal="left" vertical="center" wrapText="1"/>
      <protection hidden="1"/>
    </xf>
    <xf numFmtId="3" fontId="3" fillId="7" borderId="61" xfId="0" applyNumberFormat="1" applyFont="1" applyFill="1" applyBorder="1" applyAlignment="1" applyProtection="1">
      <alignment horizontal="center" vertical="center"/>
      <protection locked="0"/>
    </xf>
    <xf numFmtId="3" fontId="3" fillId="7" borderId="62" xfId="0" applyNumberFormat="1" applyFont="1" applyFill="1" applyBorder="1" applyAlignment="1" applyProtection="1">
      <alignment horizontal="center" vertical="center"/>
      <protection locked="0"/>
    </xf>
    <xf numFmtId="3" fontId="3" fillId="7" borderId="63" xfId="0" applyNumberFormat="1" applyFont="1" applyFill="1" applyBorder="1" applyAlignment="1" applyProtection="1">
      <alignment horizontal="center" vertical="center"/>
      <protection locked="0"/>
    </xf>
    <xf numFmtId="3" fontId="19" fillId="2" borderId="0" xfId="2" applyNumberFormat="1" applyFont="1" applyFill="1" applyBorder="1" applyAlignment="1" applyProtection="1">
      <alignment horizontal="center" vertical="center" wrapText="1"/>
      <protection hidden="1"/>
    </xf>
    <xf numFmtId="49" fontId="20" fillId="2" borderId="27" xfId="2" applyNumberFormat="1" applyFont="1" applyFill="1" applyBorder="1" applyAlignment="1" applyProtection="1">
      <alignment horizontal="center" vertical="center" wrapText="1"/>
      <protection hidden="1"/>
    </xf>
    <xf numFmtId="49" fontId="20" fillId="2" borderId="16" xfId="2" applyNumberFormat="1" applyFont="1" applyFill="1" applyBorder="1" applyAlignment="1" applyProtection="1">
      <alignment horizontal="center" vertical="center" wrapText="1"/>
      <protection hidden="1"/>
    </xf>
    <xf numFmtId="49" fontId="20" fillId="2" borderId="60" xfId="2" applyNumberFormat="1" applyFont="1" applyFill="1" applyBorder="1" applyAlignment="1" applyProtection="1">
      <alignment horizontal="center" vertical="center" wrapText="1"/>
      <protection hidden="1"/>
    </xf>
    <xf numFmtId="0" fontId="23" fillId="6" borderId="11" xfId="2" applyFont="1" applyFill="1" applyBorder="1" applyAlignment="1" applyProtection="1">
      <alignment horizontal="center" vertical="center"/>
    </xf>
    <xf numFmtId="0" fontId="23" fillId="6" borderId="7" xfId="2" applyFont="1" applyFill="1" applyBorder="1" applyAlignment="1" applyProtection="1">
      <alignment horizontal="center" vertical="center"/>
    </xf>
    <xf numFmtId="0" fontId="20" fillId="2" borderId="5" xfId="2" applyFont="1" applyFill="1" applyBorder="1" applyAlignment="1" applyProtection="1">
      <alignment horizontal="right" vertical="center"/>
      <protection hidden="1"/>
    </xf>
    <xf numFmtId="0" fontId="20" fillId="2" borderId="6" xfId="2" applyFont="1" applyFill="1" applyBorder="1" applyAlignment="1" applyProtection="1">
      <alignment horizontal="right" vertical="center"/>
      <protection hidden="1"/>
    </xf>
    <xf numFmtId="4" fontId="22" fillId="2" borderId="6" xfId="0" applyNumberFormat="1" applyFont="1" applyFill="1" applyBorder="1" applyAlignment="1" applyProtection="1">
      <alignment horizontal="right" vertical="center"/>
    </xf>
    <xf numFmtId="0" fontId="22" fillId="2" borderId="7" xfId="0" applyFont="1" applyFill="1" applyBorder="1" applyAlignment="1" applyProtection="1">
      <alignment horizontal="right" vertical="center"/>
    </xf>
    <xf numFmtId="49" fontId="20" fillId="2" borderId="61" xfId="2" applyNumberFormat="1" applyFont="1" applyFill="1" applyBorder="1" applyAlignment="1" applyProtection="1">
      <alignment horizontal="center" vertical="center" wrapText="1"/>
      <protection hidden="1"/>
    </xf>
    <xf numFmtId="49" fontId="20" fillId="2" borderId="62" xfId="2" applyNumberFormat="1" applyFont="1" applyFill="1" applyBorder="1" applyAlignment="1" applyProtection="1">
      <alignment horizontal="center" vertical="center" wrapText="1"/>
      <protection hidden="1"/>
    </xf>
    <xf numFmtId="49" fontId="20" fillId="2" borderId="63" xfId="2" applyNumberFormat="1" applyFont="1" applyFill="1" applyBorder="1" applyAlignment="1" applyProtection="1">
      <alignment horizontal="center" vertical="center" wrapText="1"/>
      <protection hidden="1"/>
    </xf>
    <xf numFmtId="4" fontId="23" fillId="6" borderId="2" xfId="2" applyNumberFormat="1" applyFont="1" applyFill="1" applyBorder="1" applyAlignment="1" applyProtection="1">
      <alignment horizontal="center" vertical="center"/>
    </xf>
    <xf numFmtId="4" fontId="23" fillId="6" borderId="4" xfId="2" applyNumberFormat="1" applyFont="1" applyFill="1" applyBorder="1" applyAlignment="1" applyProtection="1">
      <alignment horizontal="center" vertical="center"/>
    </xf>
    <xf numFmtId="0" fontId="20" fillId="2" borderId="55" xfId="2" applyFont="1" applyFill="1" applyBorder="1" applyAlignment="1" applyProtection="1">
      <alignment horizontal="right" vertical="center"/>
      <protection hidden="1"/>
    </xf>
    <xf numFmtId="0" fontId="20" fillId="2" borderId="3" xfId="2" applyFont="1" applyFill="1" applyBorder="1" applyAlignment="1" applyProtection="1">
      <alignment horizontal="right" vertical="center"/>
      <protection hidden="1"/>
    </xf>
    <xf numFmtId="3" fontId="22" fillId="2" borderId="3" xfId="0" applyNumberFormat="1" applyFont="1" applyFill="1" applyBorder="1" applyAlignment="1" applyProtection="1">
      <alignment horizontal="right" vertical="center"/>
    </xf>
    <xf numFmtId="3" fontId="22" fillId="2" borderId="4" xfId="0" applyNumberFormat="1" applyFont="1" applyFill="1" applyBorder="1" applyAlignment="1" applyProtection="1">
      <alignment horizontal="right" vertical="center"/>
    </xf>
    <xf numFmtId="0" fontId="20" fillId="4" borderId="2" xfId="2" applyFont="1" applyFill="1" applyBorder="1" applyAlignment="1" applyProtection="1">
      <alignment horizontal="right" vertical="center" wrapText="1"/>
      <protection hidden="1"/>
    </xf>
    <xf numFmtId="0" fontId="20" fillId="4" borderId="3" xfId="2" applyFont="1" applyFill="1" applyBorder="1" applyAlignment="1" applyProtection="1">
      <alignment horizontal="right" vertical="center" wrapText="1"/>
      <protection hidden="1"/>
    </xf>
    <xf numFmtId="0" fontId="20" fillId="4" borderId="4" xfId="2" applyFont="1" applyFill="1" applyBorder="1" applyAlignment="1" applyProtection="1">
      <alignment horizontal="right" vertical="center" wrapText="1"/>
      <protection hidden="1"/>
    </xf>
    <xf numFmtId="0" fontId="20" fillId="2" borderId="42" xfId="2" applyFont="1" applyFill="1" applyBorder="1" applyAlignment="1" applyProtection="1">
      <alignment horizontal="right" vertical="center" wrapText="1"/>
      <protection hidden="1"/>
    </xf>
    <xf numFmtId="0" fontId="20" fillId="2" borderId="43" xfId="2" applyFont="1" applyFill="1" applyBorder="1" applyAlignment="1" applyProtection="1">
      <alignment horizontal="right" vertical="center" wrapText="1"/>
      <protection hidden="1"/>
    </xf>
    <xf numFmtId="0" fontId="20" fillId="2" borderId="46" xfId="2" applyFont="1" applyFill="1" applyBorder="1" applyAlignment="1" applyProtection="1">
      <alignment horizontal="right" vertical="center" wrapText="1"/>
      <protection hidden="1"/>
    </xf>
    <xf numFmtId="0" fontId="20" fillId="2" borderId="24" xfId="2" applyFont="1" applyFill="1" applyBorder="1" applyAlignment="1" applyProtection="1">
      <alignment horizontal="right" vertical="center" wrapText="1"/>
      <protection hidden="1"/>
    </xf>
    <xf numFmtId="0" fontId="20" fillId="2" borderId="10" xfId="2" applyFont="1" applyFill="1" applyBorder="1" applyAlignment="1" applyProtection="1">
      <alignment horizontal="right" vertical="center" wrapText="1"/>
      <protection hidden="1"/>
    </xf>
    <xf numFmtId="0" fontId="20" fillId="2" borderId="25" xfId="2" applyFont="1" applyFill="1" applyBorder="1" applyAlignment="1" applyProtection="1">
      <alignment horizontal="right" vertical="center" wrapText="1"/>
      <protection hidden="1"/>
    </xf>
    <xf numFmtId="0" fontId="3" fillId="2" borderId="0" xfId="0" applyFont="1" applyFill="1" applyBorder="1" applyAlignment="1" applyProtection="1">
      <alignment horizontal="center" vertical="center"/>
    </xf>
    <xf numFmtId="0" fontId="12" fillId="0" borderId="23" xfId="2" applyFont="1" applyFill="1" applyBorder="1" applyAlignment="1" applyProtection="1">
      <alignment horizontal="left" vertical="center" wrapText="1"/>
      <protection hidden="1"/>
    </xf>
    <xf numFmtId="0" fontId="11" fillId="0" borderId="54" xfId="0" applyFont="1" applyBorder="1" applyAlignment="1" applyProtection="1">
      <alignment horizontal="center" vertical="center"/>
    </xf>
    <xf numFmtId="3" fontId="12" fillId="2" borderId="0" xfId="2" applyNumberFormat="1" applyFont="1" applyFill="1" applyBorder="1" applyAlignment="1" applyProtection="1">
      <alignment horizontal="center" vertical="center"/>
      <protection hidden="1"/>
    </xf>
    <xf numFmtId="2" fontId="25" fillId="2" borderId="0" xfId="2" applyNumberFormat="1" applyFont="1" applyFill="1" applyBorder="1" applyAlignment="1" applyProtection="1">
      <alignment horizontal="center" vertical="center" wrapText="1"/>
      <protection hidden="1"/>
    </xf>
    <xf numFmtId="0" fontId="19" fillId="2" borderId="0" xfId="2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alignment horizontal="center" vertical="center"/>
    </xf>
    <xf numFmtId="0" fontId="20" fillId="2" borderId="40" xfId="2" applyFont="1" applyFill="1" applyBorder="1" applyAlignment="1" applyProtection="1">
      <alignment horizontal="right" vertical="center" wrapText="1"/>
      <protection hidden="1"/>
    </xf>
    <xf numFmtId="0" fontId="20" fillId="2" borderId="35" xfId="2" applyFont="1" applyFill="1" applyBorder="1" applyAlignment="1" applyProtection="1">
      <alignment horizontal="right" vertical="center" wrapText="1"/>
      <protection hidden="1"/>
    </xf>
    <xf numFmtId="0" fontId="20" fillId="2" borderId="41" xfId="2" applyFont="1" applyFill="1" applyBorder="1" applyAlignment="1" applyProtection="1">
      <alignment horizontal="right" vertical="center" wrapText="1"/>
      <protection hidden="1"/>
    </xf>
    <xf numFmtId="49" fontId="6" fillId="2" borderId="8" xfId="0" applyNumberFormat="1" applyFont="1" applyFill="1" applyBorder="1" applyAlignment="1" applyProtection="1">
      <alignment horizontal="left" vertical="center"/>
    </xf>
    <xf numFmtId="49" fontId="6" fillId="2" borderId="9" xfId="0" applyNumberFormat="1" applyFont="1" applyFill="1" applyBorder="1" applyAlignment="1" applyProtection="1">
      <alignment horizontal="left" vertical="center"/>
    </xf>
    <xf numFmtId="49" fontId="6" fillId="2" borderId="26" xfId="0" applyNumberFormat="1" applyFont="1" applyFill="1" applyBorder="1" applyAlignment="1" applyProtection="1">
      <alignment horizontal="left" vertical="center"/>
    </xf>
    <xf numFmtId="0" fontId="7" fillId="2" borderId="7" xfId="0" applyFont="1" applyFill="1" applyBorder="1" applyAlignment="1" applyProtection="1">
      <alignment horizontal="left" vertical="center" wrapText="1"/>
    </xf>
    <xf numFmtId="0" fontId="7" fillId="2" borderId="46" xfId="0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horizontal="left" vertical="center" wrapText="1"/>
    </xf>
    <xf numFmtId="0" fontId="7" fillId="2" borderId="64" xfId="0" applyFont="1" applyFill="1" applyBorder="1" applyAlignment="1" applyProtection="1">
      <alignment horizontal="left" vertical="center" wrapText="1"/>
    </xf>
    <xf numFmtId="0" fontId="7" fillId="2" borderId="43" xfId="0" applyFont="1" applyFill="1" applyBorder="1" applyAlignment="1" applyProtection="1">
      <alignment horizontal="left" vertical="center" wrapText="1"/>
    </xf>
  </cellXfs>
  <cellStyles count="7">
    <cellStyle name="Dziesiętny" xfId="1" builtinId="3"/>
    <cellStyle name="Dziesiętny 2" xfId="6" xr:uid="{F776BB27-9181-4A77-BE7C-3F9D0364668D}"/>
    <cellStyle name="Normalny" xfId="0" builtinId="0"/>
    <cellStyle name="Normalny 2" xfId="2" xr:uid="{237FA565-F711-4235-BB9C-2AC68E725F43}"/>
    <cellStyle name="Normalny 2 2" xfId="5" xr:uid="{C7346B7D-54F4-4806-BD48-7E36D44E9AA6}"/>
    <cellStyle name="Normalny_Dotacje2002-obliczenia" xfId="3" xr:uid="{4FB3AA23-7857-4DDD-8BC1-12C4BC74269E}"/>
    <cellStyle name="Procentowy 2" xfId="4" xr:uid="{5820E65C-7AD8-4D73-8132-05C20401F6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kotniczna/AppData/Local/Microsoft/Windows/Temporary%20Internet%20Files/Content.Outlook/E2V8J081/Wz&#243;r%202015%20PO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walkowska/Moje%20dokumenty/Dokumenty%202012/2012%20-%20REGULAMINY/POE/Ustron-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Wz&#243;r%20MSP%2050%20kW%20od%2001.08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zwa zadnia"/>
      <sheetName val="KK"/>
      <sheetName val="EE"/>
      <sheetName val="PUNKTACJA"/>
    </sheetNames>
    <sheetDataSet>
      <sheetData sheetId="0"/>
      <sheetData sheetId="1" refreshError="1"/>
      <sheetData sheetId="2" refreshError="1"/>
      <sheetData sheetId="3">
        <row r="51">
          <cell r="E51">
            <v>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PUNKTACJA-2012"/>
      <sheetName val="ee"/>
    </sheetNames>
    <sheetDataSet>
      <sheetData sheetId="0"/>
      <sheetData sheetId="1">
        <row r="50">
          <cell r="D50" t="str">
            <v>modernizacja kotłowni (w-w)</v>
          </cell>
        </row>
        <row r="51">
          <cell r="D51" t="str">
            <v>modernizacja kotłowni + solar</v>
          </cell>
        </row>
        <row r="52">
          <cell r="D52" t="str">
            <v>modernizacja kotłowni + docieplenie</v>
          </cell>
        </row>
        <row r="53">
          <cell r="D53" t="str">
            <v>modernizacja kotłowni + solar + docieplenie</v>
          </cell>
        </row>
        <row r="54">
          <cell r="D54" t="str">
            <v>solar</v>
          </cell>
        </row>
        <row r="55">
          <cell r="D55" t="str">
            <v>docieplenie</v>
          </cell>
        </row>
        <row r="56">
          <cell r="D56" t="str">
            <v>solar + docieplenie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K"/>
      <sheetName val="EE"/>
      <sheetName val="Karta oceny"/>
    </sheetNames>
    <sheetDataSet>
      <sheetData sheetId="0">
        <row r="3">
          <cell r="C3"/>
        </row>
        <row r="4">
          <cell r="C4"/>
        </row>
        <row r="5">
          <cell r="C5"/>
        </row>
        <row r="42">
          <cell r="J42">
            <v>0</v>
          </cell>
        </row>
        <row r="50">
          <cell r="J50">
            <v>0</v>
          </cell>
        </row>
        <row r="70">
          <cell r="B70" t="str">
            <v>Agnieszka Kowalkowska</v>
          </cell>
          <cell r="D70" t="str">
            <v>Agnieszka Kowalkowska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DF595-C0EB-459C-B438-9AB3C2924A7E}">
  <sheetPr>
    <pageSetUpPr fitToPage="1"/>
  </sheetPr>
  <dimension ref="A1:BN256"/>
  <sheetViews>
    <sheetView showGridLines="0" tabSelected="1" zoomScaleNormal="100" zoomScaleSheetLayoutView="50" workbookViewId="0">
      <selection activeCell="F11" sqref="F11"/>
    </sheetView>
  </sheetViews>
  <sheetFormatPr defaultColWidth="9.140625" defaultRowHeight="15" x14ac:dyDescent="0.25"/>
  <cols>
    <col min="1" max="1" width="31.28515625" style="175" customWidth="1"/>
    <col min="2" max="10" width="25.7109375" style="175" customWidth="1"/>
    <col min="11" max="11" width="3.5703125" style="173" customWidth="1"/>
    <col min="12" max="12" width="8.7109375" style="173" hidden="1" customWidth="1"/>
    <col min="13" max="13" width="10.85546875" style="173" hidden="1" customWidth="1"/>
    <col min="14" max="14" width="12" style="173" hidden="1" customWidth="1"/>
    <col min="15" max="15" width="9.42578125" style="173" hidden="1" customWidth="1"/>
    <col min="16" max="16" width="22.140625" style="173" hidden="1" customWidth="1"/>
    <col min="17" max="17" width="10.42578125" style="173" hidden="1" customWidth="1"/>
    <col min="18" max="27" width="15.7109375" style="173" hidden="1" customWidth="1"/>
    <col min="28" max="28" width="6.85546875" style="173" hidden="1" customWidth="1"/>
    <col min="29" max="29" width="17.7109375" style="175" hidden="1" customWidth="1"/>
    <col min="30" max="30" width="55.42578125" style="175" hidden="1" customWidth="1"/>
    <col min="31" max="31" width="16.7109375" style="175" hidden="1" customWidth="1"/>
    <col min="32" max="32" width="15.85546875" style="175" hidden="1" customWidth="1"/>
    <col min="33" max="33" width="18.85546875" style="175" hidden="1" customWidth="1"/>
    <col min="34" max="34" width="25.7109375" style="175" hidden="1" customWidth="1"/>
    <col min="35" max="62" width="25.7109375" style="175" customWidth="1"/>
    <col min="63" max="63" width="14.85546875" style="175" customWidth="1"/>
    <col min="64" max="64" width="43.42578125" style="175" customWidth="1"/>
    <col min="65" max="66" width="14.5703125" style="175" customWidth="1"/>
    <col min="67" max="67" width="9.140625" style="175" customWidth="1"/>
    <col min="68" max="16384" width="9.140625" style="175"/>
  </cols>
  <sheetData>
    <row r="1" spans="1:35" ht="40.5" customHeight="1" thickBot="1" x14ac:dyDescent="0.3">
      <c r="A1" s="353" t="s">
        <v>156</v>
      </c>
      <c r="B1" s="353"/>
      <c r="C1" s="353"/>
      <c r="D1" s="353"/>
      <c r="E1" s="353"/>
      <c r="F1" s="353"/>
      <c r="G1" s="353"/>
      <c r="H1" s="353"/>
      <c r="I1" s="353"/>
      <c r="J1" s="353"/>
      <c r="K1" s="316"/>
      <c r="L1" s="316"/>
      <c r="M1" s="316"/>
      <c r="N1" s="316"/>
      <c r="O1" s="316"/>
      <c r="P1" s="317"/>
      <c r="Q1" s="318" t="s">
        <v>0</v>
      </c>
      <c r="R1" s="319" t="s">
        <v>1</v>
      </c>
      <c r="S1" s="320" t="s">
        <v>2</v>
      </c>
      <c r="T1" s="320" t="s">
        <v>3</v>
      </c>
      <c r="U1" s="320" t="s">
        <v>4</v>
      </c>
      <c r="V1" s="321" t="s">
        <v>5</v>
      </c>
      <c r="W1" s="322" t="s">
        <v>6</v>
      </c>
      <c r="X1" s="323" t="s">
        <v>7</v>
      </c>
      <c r="Y1" s="323" t="s">
        <v>8</v>
      </c>
      <c r="Z1" s="323" t="s">
        <v>9</v>
      </c>
      <c r="AA1" s="324" t="s">
        <v>10</v>
      </c>
      <c r="AB1" s="257"/>
      <c r="AC1" s="234"/>
      <c r="AD1" s="173"/>
      <c r="AE1" s="173" t="s">
        <v>11</v>
      </c>
      <c r="AF1" s="173" t="s">
        <v>12</v>
      </c>
      <c r="AG1" s="173"/>
      <c r="AH1" s="173"/>
    </row>
    <row r="2" spans="1:35" ht="36.75" hidden="1" customHeight="1" x14ac:dyDescent="0.25">
      <c r="A2" s="354" t="s">
        <v>13</v>
      </c>
      <c r="B2" s="355"/>
      <c r="C2" s="356">
        <f>[3]KK!C3</f>
        <v>0</v>
      </c>
      <c r="D2" s="357"/>
      <c r="E2" s="357"/>
      <c r="F2" s="357"/>
      <c r="G2" s="357"/>
      <c r="H2" s="357"/>
      <c r="I2" s="357"/>
      <c r="J2" s="358"/>
      <c r="L2" s="359" t="s">
        <v>14</v>
      </c>
      <c r="M2" s="480" t="s">
        <v>15</v>
      </c>
      <c r="N2" s="478" t="s">
        <v>16</v>
      </c>
      <c r="O2" s="325" t="s">
        <v>17</v>
      </c>
      <c r="P2" s="326" t="s">
        <v>18</v>
      </c>
      <c r="Q2" s="350" t="s">
        <v>19</v>
      </c>
      <c r="R2" s="327">
        <v>1.5</v>
      </c>
      <c r="S2" s="328">
        <v>16</v>
      </c>
      <c r="T2" s="328">
        <v>1</v>
      </c>
      <c r="U2" s="328">
        <v>45</v>
      </c>
      <c r="V2" s="329">
        <v>1.4E-2</v>
      </c>
      <c r="W2" s="330">
        <v>25</v>
      </c>
      <c r="X2" s="331">
        <v>0.7</v>
      </c>
      <c r="Y2" s="332">
        <v>12</v>
      </c>
      <c r="Z2" s="332">
        <v>0</v>
      </c>
      <c r="AA2" s="333">
        <v>1</v>
      </c>
      <c r="AB2" s="204"/>
      <c r="AC2" s="234"/>
      <c r="AD2" s="173"/>
      <c r="AE2" s="1" t="s">
        <v>20</v>
      </c>
      <c r="AF2" s="1" t="s">
        <v>21</v>
      </c>
      <c r="AG2" s="173"/>
      <c r="AH2" s="173"/>
      <c r="AI2" s="174"/>
    </row>
    <row r="3" spans="1:35" ht="54" hidden="1" customHeight="1" x14ac:dyDescent="0.25">
      <c r="A3" s="354" t="s">
        <v>22</v>
      </c>
      <c r="B3" s="355"/>
      <c r="C3" s="356">
        <f>[3]KK!C4</f>
        <v>0</v>
      </c>
      <c r="D3" s="357"/>
      <c r="E3" s="357"/>
      <c r="F3" s="357"/>
      <c r="G3" s="357"/>
      <c r="H3" s="357"/>
      <c r="I3" s="357"/>
      <c r="J3" s="358"/>
      <c r="K3" s="334"/>
      <c r="L3" s="360"/>
      <c r="M3" s="481"/>
      <c r="N3" s="479"/>
      <c r="O3" s="336" t="s">
        <v>17</v>
      </c>
      <c r="P3" s="337" t="s">
        <v>23</v>
      </c>
      <c r="Q3" s="351"/>
      <c r="R3" s="245">
        <v>1.5</v>
      </c>
      <c r="S3" s="213">
        <v>16</v>
      </c>
      <c r="T3" s="213">
        <v>1</v>
      </c>
      <c r="U3" s="213">
        <v>45</v>
      </c>
      <c r="V3" s="339">
        <v>1.4E-2</v>
      </c>
      <c r="W3" s="246">
        <v>25</v>
      </c>
      <c r="X3" s="213">
        <v>0.5</v>
      </c>
      <c r="Y3" s="215">
        <v>8</v>
      </c>
      <c r="Z3" s="215">
        <v>0</v>
      </c>
      <c r="AA3" s="216">
        <v>1</v>
      </c>
      <c r="AB3" s="191"/>
      <c r="AC3" s="171" t="s">
        <v>17</v>
      </c>
      <c r="AD3" s="172" t="s">
        <v>24</v>
      </c>
      <c r="AE3" s="2">
        <v>21.36</v>
      </c>
      <c r="AF3" s="3">
        <f>0.831/0.0036*0.35</f>
        <v>80.791666666666671</v>
      </c>
      <c r="AG3" s="340" t="s">
        <v>25</v>
      </c>
      <c r="AH3" s="173"/>
      <c r="AI3" s="174"/>
    </row>
    <row r="4" spans="1:35" ht="23.25" hidden="1" customHeight="1" x14ac:dyDescent="0.25">
      <c r="A4" s="354" t="s">
        <v>26</v>
      </c>
      <c r="B4" s="355"/>
      <c r="C4" s="475">
        <f>[3]KK!C5</f>
        <v>0</v>
      </c>
      <c r="D4" s="476"/>
      <c r="E4" s="476"/>
      <c r="F4" s="476"/>
      <c r="G4" s="476"/>
      <c r="H4" s="476"/>
      <c r="I4" s="476"/>
      <c r="J4" s="477"/>
      <c r="L4" s="360"/>
      <c r="M4" s="482"/>
      <c r="N4" s="341" t="s">
        <v>27</v>
      </c>
      <c r="O4" s="336" t="s">
        <v>17</v>
      </c>
      <c r="P4" s="244" t="s">
        <v>28</v>
      </c>
      <c r="Q4" s="351"/>
      <c r="R4" s="245">
        <v>2</v>
      </c>
      <c r="S4" s="213">
        <v>16</v>
      </c>
      <c r="T4" s="213">
        <v>1.5</v>
      </c>
      <c r="U4" s="213">
        <v>45</v>
      </c>
      <c r="V4" s="339">
        <v>1.4E-2</v>
      </c>
      <c r="W4" s="246">
        <v>25</v>
      </c>
      <c r="X4" s="213">
        <v>0.7</v>
      </c>
      <c r="Y4" s="215">
        <v>12</v>
      </c>
      <c r="Z4" s="215">
        <v>0</v>
      </c>
      <c r="AA4" s="216">
        <v>1</v>
      </c>
      <c r="AB4" s="204"/>
      <c r="AC4" s="171" t="s">
        <v>17</v>
      </c>
      <c r="AD4" s="172" t="s">
        <v>29</v>
      </c>
      <c r="AE4" s="2">
        <v>21.36</v>
      </c>
      <c r="AF4" s="2">
        <v>93.49</v>
      </c>
      <c r="AG4" s="173"/>
      <c r="AH4" s="171" t="s">
        <v>17</v>
      </c>
      <c r="AI4" s="174"/>
    </row>
    <row r="5" spans="1:35" ht="19.5" customHeight="1" thickBot="1" x14ac:dyDescent="0.3">
      <c r="A5" s="430"/>
      <c r="B5" s="430"/>
      <c r="C5" s="430"/>
      <c r="D5" s="430"/>
      <c r="E5" s="430"/>
      <c r="F5" s="430"/>
      <c r="G5" s="430"/>
      <c r="H5" s="430"/>
      <c r="I5" s="430"/>
      <c r="J5" s="430"/>
      <c r="K5" s="242"/>
      <c r="L5" s="360"/>
      <c r="M5" s="432" t="s">
        <v>30</v>
      </c>
      <c r="N5" s="4" t="s">
        <v>16</v>
      </c>
      <c r="O5" s="336" t="s">
        <v>17</v>
      </c>
      <c r="P5" s="244" t="s">
        <v>31</v>
      </c>
      <c r="Q5" s="351"/>
      <c r="R5" s="245">
        <v>1.5</v>
      </c>
      <c r="S5" s="213">
        <v>16</v>
      </c>
      <c r="T5" s="213">
        <v>1</v>
      </c>
      <c r="U5" s="213">
        <v>100</v>
      </c>
      <c r="V5" s="339">
        <v>0.02</v>
      </c>
      <c r="W5" s="246">
        <v>25</v>
      </c>
      <c r="X5" s="213">
        <v>0.7</v>
      </c>
      <c r="Y5" s="215">
        <v>12</v>
      </c>
      <c r="Z5" s="215">
        <v>0</v>
      </c>
      <c r="AA5" s="216">
        <v>1</v>
      </c>
      <c r="AB5" s="239"/>
      <c r="AC5" s="171" t="s">
        <v>17</v>
      </c>
      <c r="AD5" s="172" t="s">
        <v>32</v>
      </c>
      <c r="AE5" s="2">
        <v>24.16</v>
      </c>
      <c r="AF5" s="2">
        <v>94.39</v>
      </c>
      <c r="AG5" s="173"/>
      <c r="AH5" s="192" t="s">
        <v>33</v>
      </c>
      <c r="AI5" s="174"/>
    </row>
    <row r="6" spans="1:35" ht="20.100000000000001" hidden="1" customHeight="1" x14ac:dyDescent="0.25">
      <c r="A6" s="429" t="s">
        <v>34</v>
      </c>
      <c r="B6" s="430"/>
      <c r="C6" s="430"/>
      <c r="D6" s="430"/>
      <c r="E6" s="430"/>
      <c r="F6" s="430"/>
      <c r="G6" s="430"/>
      <c r="H6" s="430"/>
      <c r="I6" s="430"/>
      <c r="J6" s="431"/>
      <c r="K6" s="242"/>
      <c r="L6" s="360"/>
      <c r="M6" s="433"/>
      <c r="N6" s="4" t="s">
        <v>27</v>
      </c>
      <c r="O6" s="336" t="s">
        <v>17</v>
      </c>
      <c r="P6" s="244" t="s">
        <v>35</v>
      </c>
      <c r="Q6" s="351"/>
      <c r="R6" s="245">
        <v>2</v>
      </c>
      <c r="S6" s="213">
        <v>16</v>
      </c>
      <c r="T6" s="213">
        <v>1.5</v>
      </c>
      <c r="U6" s="213">
        <v>100</v>
      </c>
      <c r="V6" s="339">
        <v>0.02</v>
      </c>
      <c r="W6" s="246">
        <v>25</v>
      </c>
      <c r="X6" s="213">
        <v>0.7</v>
      </c>
      <c r="Y6" s="215">
        <v>12</v>
      </c>
      <c r="Z6" s="215">
        <v>0</v>
      </c>
      <c r="AA6" s="216">
        <v>1</v>
      </c>
      <c r="AB6" s="239"/>
      <c r="AC6" s="171" t="s">
        <v>17</v>
      </c>
      <c r="AD6" s="172" t="s">
        <v>36</v>
      </c>
      <c r="AE6" s="2">
        <v>21.76</v>
      </c>
      <c r="AF6" s="2">
        <v>94.94</v>
      </c>
      <c r="AG6" s="173"/>
      <c r="AH6" s="192" t="s">
        <v>37</v>
      </c>
      <c r="AI6" s="174"/>
    </row>
    <row r="7" spans="1:35" ht="33" hidden="1" customHeight="1" thickBot="1" x14ac:dyDescent="0.3">
      <c r="A7" s="241"/>
      <c r="B7" s="467" t="s">
        <v>38</v>
      </c>
      <c r="C7" s="467"/>
      <c r="D7" s="467"/>
      <c r="E7" s="467" t="s">
        <v>39</v>
      </c>
      <c r="F7" s="467"/>
      <c r="G7" s="467"/>
      <c r="H7" s="362" t="s">
        <v>40</v>
      </c>
      <c r="I7" s="362"/>
      <c r="J7" s="362"/>
      <c r="K7" s="242"/>
      <c r="L7" s="360"/>
      <c r="M7" s="369" t="s">
        <v>41</v>
      </c>
      <c r="N7" s="466"/>
      <c r="O7" s="336" t="s">
        <v>17</v>
      </c>
      <c r="P7" s="244" t="s">
        <v>42</v>
      </c>
      <c r="Q7" s="351"/>
      <c r="R7" s="245">
        <v>2</v>
      </c>
      <c r="S7" s="213">
        <v>16</v>
      </c>
      <c r="T7" s="213">
        <v>4</v>
      </c>
      <c r="U7" s="213">
        <v>20</v>
      </c>
      <c r="V7" s="339">
        <v>3.2000000000000002E-3</v>
      </c>
      <c r="W7" s="246">
        <v>25</v>
      </c>
      <c r="X7" s="213">
        <v>0.7</v>
      </c>
      <c r="Y7" s="215">
        <v>12</v>
      </c>
      <c r="Z7" s="215">
        <v>0</v>
      </c>
      <c r="AA7" s="216">
        <v>1</v>
      </c>
      <c r="AB7" s="239"/>
      <c r="AC7" s="171" t="s">
        <v>17</v>
      </c>
      <c r="AD7" s="172" t="s">
        <v>43</v>
      </c>
      <c r="AE7" s="5">
        <v>25.76</v>
      </c>
      <c r="AF7" s="5">
        <v>94.09</v>
      </c>
      <c r="AG7" s="173"/>
      <c r="AH7" s="192" t="s">
        <v>44</v>
      </c>
      <c r="AI7" s="174"/>
    </row>
    <row r="8" spans="1:35" ht="35.1" hidden="1" customHeight="1" x14ac:dyDescent="0.25">
      <c r="A8" s="247" t="s">
        <v>45</v>
      </c>
      <c r="B8" s="363" t="s">
        <v>17</v>
      </c>
      <c r="C8" s="364"/>
      <c r="D8" s="365"/>
      <c r="E8" s="366"/>
      <c r="F8" s="364"/>
      <c r="G8" s="367"/>
      <c r="H8" s="363"/>
      <c r="I8" s="364"/>
      <c r="J8" s="365"/>
      <c r="K8" s="248"/>
      <c r="L8" s="360"/>
      <c r="M8" s="368" t="s">
        <v>46</v>
      </c>
      <c r="N8" s="369"/>
      <c r="O8" s="336" t="s">
        <v>17</v>
      </c>
      <c r="P8" s="244" t="s">
        <v>47</v>
      </c>
      <c r="Q8" s="351"/>
      <c r="R8" s="245">
        <v>2.5</v>
      </c>
      <c r="S8" s="213">
        <v>16</v>
      </c>
      <c r="T8" s="213">
        <v>4</v>
      </c>
      <c r="U8" s="213">
        <v>10</v>
      </c>
      <c r="V8" s="339">
        <v>1.6000000000000001E-3</v>
      </c>
      <c r="W8" s="246">
        <v>20</v>
      </c>
      <c r="X8" s="213">
        <v>0.7</v>
      </c>
      <c r="Y8" s="215">
        <v>16</v>
      </c>
      <c r="Z8" s="215">
        <v>0</v>
      </c>
      <c r="AA8" s="216">
        <v>1</v>
      </c>
      <c r="AB8" s="191"/>
      <c r="AC8" s="171" t="s">
        <v>17</v>
      </c>
      <c r="AD8" s="172" t="s">
        <v>48</v>
      </c>
      <c r="AE8" s="5">
        <v>24.94</v>
      </c>
      <c r="AF8" s="5">
        <v>94.24</v>
      </c>
      <c r="AG8" s="173"/>
      <c r="AH8" s="192" t="s">
        <v>49</v>
      </c>
      <c r="AI8" s="174"/>
    </row>
    <row r="9" spans="1:35" s="262" customFormat="1" ht="35.1" hidden="1" customHeight="1" x14ac:dyDescent="0.25">
      <c r="A9" s="255" t="s">
        <v>50</v>
      </c>
      <c r="B9" s="370" t="s">
        <v>24</v>
      </c>
      <c r="C9" s="371"/>
      <c r="D9" s="372"/>
      <c r="E9" s="370"/>
      <c r="F9" s="371"/>
      <c r="G9" s="372"/>
      <c r="H9" s="370"/>
      <c r="I9" s="371"/>
      <c r="J9" s="372"/>
      <c r="K9" s="256"/>
      <c r="L9" s="360"/>
      <c r="M9" s="368" t="s">
        <v>51</v>
      </c>
      <c r="N9" s="369"/>
      <c r="O9" s="336" t="s">
        <v>17</v>
      </c>
      <c r="P9" s="244" t="s">
        <v>52</v>
      </c>
      <c r="Q9" s="351"/>
      <c r="R9" s="245">
        <v>3</v>
      </c>
      <c r="S9" s="213">
        <v>17</v>
      </c>
      <c r="T9" s="213">
        <v>4</v>
      </c>
      <c r="U9" s="213">
        <v>5</v>
      </c>
      <c r="V9" s="339">
        <v>4.0000000000000002E-4</v>
      </c>
      <c r="W9" s="246">
        <v>15</v>
      </c>
      <c r="X9" s="213">
        <v>0.7</v>
      </c>
      <c r="Y9" s="215">
        <v>20</v>
      </c>
      <c r="Z9" s="213">
        <v>99</v>
      </c>
      <c r="AA9" s="216">
        <v>0.78</v>
      </c>
      <c r="AB9" s="257"/>
      <c r="AC9" s="171" t="s">
        <v>17</v>
      </c>
      <c r="AD9" s="172" t="s">
        <v>53</v>
      </c>
      <c r="AE9" s="2">
        <v>22.3</v>
      </c>
      <c r="AF9" s="2">
        <v>94.81</v>
      </c>
      <c r="AG9" s="173"/>
      <c r="AH9" s="173"/>
      <c r="AI9" s="261"/>
    </row>
    <row r="10" spans="1:35" ht="35.1" hidden="1" customHeight="1" thickBot="1" x14ac:dyDescent="0.3">
      <c r="A10" s="179" t="s">
        <v>54</v>
      </c>
      <c r="B10" s="373" t="s">
        <v>55</v>
      </c>
      <c r="C10" s="374"/>
      <c r="D10" s="375"/>
      <c r="E10" s="373"/>
      <c r="F10" s="374"/>
      <c r="G10" s="374"/>
      <c r="H10" s="373"/>
      <c r="I10" s="374"/>
      <c r="J10" s="375"/>
      <c r="K10" s="6"/>
      <c r="L10" s="361"/>
      <c r="M10" s="376" t="s">
        <v>51</v>
      </c>
      <c r="N10" s="377"/>
      <c r="O10" s="342" t="s">
        <v>17</v>
      </c>
      <c r="P10" s="343" t="s">
        <v>55</v>
      </c>
      <c r="Q10" s="352"/>
      <c r="R10" s="344">
        <v>3</v>
      </c>
      <c r="S10" s="345">
        <v>17</v>
      </c>
      <c r="T10" s="345">
        <v>4</v>
      </c>
      <c r="U10" s="345">
        <v>5</v>
      </c>
      <c r="V10" s="346">
        <v>4.0000000000000002E-4</v>
      </c>
      <c r="W10" s="347">
        <v>15</v>
      </c>
      <c r="X10" s="345">
        <v>0.35</v>
      </c>
      <c r="Y10" s="348">
        <v>20</v>
      </c>
      <c r="Z10" s="345">
        <v>99</v>
      </c>
      <c r="AA10" s="349">
        <v>0.35</v>
      </c>
      <c r="AB10" s="7"/>
      <c r="AC10" s="171" t="s">
        <v>17</v>
      </c>
      <c r="AD10" s="172" t="s">
        <v>56</v>
      </c>
      <c r="AE10" s="5">
        <v>22.72</v>
      </c>
      <c r="AF10" s="5">
        <v>94.71</v>
      </c>
      <c r="AG10" s="173"/>
      <c r="AH10" s="173"/>
      <c r="AI10" s="174"/>
    </row>
    <row r="11" spans="1:35" ht="93" customHeight="1" thickBot="1" x14ac:dyDescent="0.3">
      <c r="A11" s="315" t="s">
        <v>157</v>
      </c>
      <c r="B11" s="434">
        <v>10000</v>
      </c>
      <c r="C11" s="435"/>
      <c r="D11" s="436"/>
      <c r="E11" s="305"/>
      <c r="F11" s="306"/>
      <c r="G11" s="306"/>
      <c r="H11" s="306"/>
      <c r="I11" s="306"/>
      <c r="J11" s="306"/>
      <c r="K11" s="6"/>
      <c r="L11" s="335"/>
      <c r="M11" s="166"/>
      <c r="N11" s="167"/>
      <c r="O11" s="307"/>
      <c r="P11" s="308"/>
      <c r="Q11" s="338"/>
      <c r="R11" s="309"/>
      <c r="S11" s="310"/>
      <c r="T11" s="310"/>
      <c r="U11" s="310"/>
      <c r="V11" s="311"/>
      <c r="W11" s="312"/>
      <c r="X11" s="310"/>
      <c r="Y11" s="313"/>
      <c r="Z11" s="310"/>
      <c r="AA11" s="314"/>
      <c r="AB11" s="7"/>
      <c r="AC11" s="171"/>
      <c r="AD11" s="172"/>
      <c r="AE11" s="5"/>
      <c r="AF11" s="5"/>
      <c r="AG11" s="173"/>
      <c r="AH11" s="173"/>
      <c r="AI11" s="174"/>
    </row>
    <row r="12" spans="1:35" ht="24.95" hidden="1" customHeight="1" x14ac:dyDescent="0.25">
      <c r="A12" s="378" t="s">
        <v>57</v>
      </c>
      <c r="B12" s="379">
        <f>+B11/1000*3.6</f>
        <v>36</v>
      </c>
      <c r="C12" s="168" t="s">
        <v>58</v>
      </c>
      <c r="D12" s="169">
        <f>IF(B10=0,0,((VLOOKUP(B10,$P$2:$AA$24,3,FALSE))))</f>
        <v>3</v>
      </c>
      <c r="E12" s="381"/>
      <c r="F12" s="168" t="s">
        <v>58</v>
      </c>
      <c r="G12" s="169">
        <f>IF(E10=0,0,((VLOOKUP(E10,$P$2:$AA$24,3,FALSE))))</f>
        <v>0</v>
      </c>
      <c r="H12" s="379"/>
      <c r="I12" s="168" t="s">
        <v>58</v>
      </c>
      <c r="J12" s="169">
        <f>IF(H10=0,0,((VLOOKUP(H10,$P$2:$AA$24,3,FALSE))))</f>
        <v>0</v>
      </c>
      <c r="K12" s="6"/>
      <c r="L12" s="384" t="s">
        <v>59</v>
      </c>
      <c r="M12" s="386" t="s">
        <v>16</v>
      </c>
      <c r="N12" s="387"/>
      <c r="O12" s="170" t="s">
        <v>44</v>
      </c>
      <c r="P12" s="10" t="s">
        <v>60</v>
      </c>
      <c r="Q12" s="388" t="s">
        <v>19</v>
      </c>
      <c r="R12" s="11">
        <v>1.5</v>
      </c>
      <c r="S12" s="12">
        <v>16</v>
      </c>
      <c r="T12" s="12">
        <v>1.5</v>
      </c>
      <c r="U12" s="12">
        <v>25</v>
      </c>
      <c r="V12" s="13">
        <v>0</v>
      </c>
      <c r="W12" s="14">
        <v>0</v>
      </c>
      <c r="X12" s="15">
        <v>0.6</v>
      </c>
      <c r="Y12" s="16">
        <v>10</v>
      </c>
      <c r="Z12" s="16">
        <v>0</v>
      </c>
      <c r="AA12" s="17">
        <v>1</v>
      </c>
      <c r="AB12" s="7"/>
      <c r="AC12" s="171" t="s">
        <v>17</v>
      </c>
      <c r="AD12" s="172" t="s">
        <v>61</v>
      </c>
      <c r="AE12" s="2">
        <v>23.82</v>
      </c>
      <c r="AF12" s="2">
        <v>94.46</v>
      </c>
      <c r="AG12" s="173"/>
      <c r="AH12" s="173"/>
      <c r="AI12" s="174"/>
    </row>
    <row r="13" spans="1:35" ht="24.95" hidden="1" customHeight="1" thickBot="1" x14ac:dyDescent="0.35">
      <c r="A13" s="378"/>
      <c r="B13" s="380"/>
      <c r="C13" s="18" t="s">
        <v>62</v>
      </c>
      <c r="D13" s="19">
        <f>IF(B10=0,0,((VLOOKUP(B10,$P$2:$AA$24,4,FALSE))))</f>
        <v>17</v>
      </c>
      <c r="E13" s="382"/>
      <c r="F13" s="18" t="s">
        <v>62</v>
      </c>
      <c r="G13" s="19">
        <f>IF(E10=0,0,((VLOOKUP(E10,$P$2:$AA$24,4,FALSE))))</f>
        <v>0</v>
      </c>
      <c r="H13" s="383"/>
      <c r="I13" s="18" t="s">
        <v>62</v>
      </c>
      <c r="J13" s="19">
        <f>IF(H10=0,0,((VLOOKUP(H10,$P$2:$AA$24,4,FALSE))))</f>
        <v>0</v>
      </c>
      <c r="K13" s="6"/>
      <c r="L13" s="385"/>
      <c r="M13" s="390" t="s">
        <v>27</v>
      </c>
      <c r="N13" s="391"/>
      <c r="O13" s="176" t="s">
        <v>44</v>
      </c>
      <c r="P13" s="20" t="s">
        <v>63</v>
      </c>
      <c r="Q13" s="389"/>
      <c r="R13" s="21">
        <v>2</v>
      </c>
      <c r="S13" s="22">
        <v>16</v>
      </c>
      <c r="T13" s="22">
        <v>2</v>
      </c>
      <c r="U13" s="22">
        <v>25</v>
      </c>
      <c r="V13" s="23">
        <v>0</v>
      </c>
      <c r="W13" s="24">
        <v>0</v>
      </c>
      <c r="X13" s="22">
        <v>0.6</v>
      </c>
      <c r="Y13" s="25">
        <v>10</v>
      </c>
      <c r="Z13" s="25">
        <v>0</v>
      </c>
      <c r="AA13" s="26">
        <v>1</v>
      </c>
      <c r="AB13" s="7"/>
      <c r="AC13" s="171" t="s">
        <v>17</v>
      </c>
      <c r="AD13" s="177" t="s">
        <v>64</v>
      </c>
      <c r="AE13" s="178">
        <v>23.55</v>
      </c>
      <c r="AF13" s="178">
        <v>94.52</v>
      </c>
      <c r="AG13" s="173"/>
      <c r="AH13" s="173"/>
      <c r="AI13" s="174"/>
    </row>
    <row r="14" spans="1:35" ht="24.95" hidden="1" customHeight="1" x14ac:dyDescent="0.25">
      <c r="A14" s="179" t="s">
        <v>65</v>
      </c>
      <c r="B14" s="27">
        <f>IF(B9=0,0,(VLOOKUP(B9,$AD$3:$AF$29,2,FALSE)))</f>
        <v>21.36</v>
      </c>
      <c r="C14" s="28" t="s">
        <v>66</v>
      </c>
      <c r="D14" s="19">
        <f>IF(B10=0,0,((VLOOKUP(B10,$P$2:$AA$24,5,FALSE))))</f>
        <v>4</v>
      </c>
      <c r="E14" s="27">
        <f>IF(E9=0,0,(VLOOKUP(E9,$AD$3:$AF$29,2,FALSE)))</f>
        <v>0</v>
      </c>
      <c r="F14" s="28" t="s">
        <v>66</v>
      </c>
      <c r="G14" s="19">
        <f>IF(E10=0,0,((VLOOKUP(E10,$P$2:$AA$24,5,FALSE))))</f>
        <v>0</v>
      </c>
      <c r="H14" s="27">
        <f>IF(H9=0,0,(VLOOKUP(H9,$AD$3:$AF$29,2,FALSE)))</f>
        <v>0</v>
      </c>
      <c r="I14" s="28" t="s">
        <v>66</v>
      </c>
      <c r="J14" s="19">
        <f>IF(H10=0,0,((VLOOKUP(H10,$P$2:$AA$24,5,FALSE))))</f>
        <v>0</v>
      </c>
      <c r="K14" s="6"/>
      <c r="L14" s="392" t="s">
        <v>67</v>
      </c>
      <c r="M14" s="395" t="s">
        <v>68</v>
      </c>
      <c r="N14" s="396"/>
      <c r="O14" s="29" t="s">
        <v>33</v>
      </c>
      <c r="P14" s="30" t="s">
        <v>69</v>
      </c>
      <c r="Q14" s="388" t="s">
        <v>70</v>
      </c>
      <c r="R14" s="31">
        <v>1.5E-5</v>
      </c>
      <c r="S14" s="32">
        <v>1.9999999999999999E-6</v>
      </c>
      <c r="T14" s="32">
        <v>1.2800000000000001E-3</v>
      </c>
      <c r="U14" s="32">
        <v>3.6000000000000002E-4</v>
      </c>
      <c r="V14" s="13">
        <v>0</v>
      </c>
      <c r="W14" s="33">
        <v>0</v>
      </c>
      <c r="X14" s="34">
        <v>20</v>
      </c>
      <c r="Y14" s="35">
        <v>1</v>
      </c>
      <c r="Z14" s="36">
        <v>0</v>
      </c>
      <c r="AA14" s="37">
        <v>1</v>
      </c>
      <c r="AB14" s="7"/>
      <c r="AC14" s="171" t="s">
        <v>17</v>
      </c>
      <c r="AD14" s="172" t="s">
        <v>71</v>
      </c>
      <c r="AE14" s="5">
        <v>25.16</v>
      </c>
      <c r="AF14" s="5">
        <v>94.2</v>
      </c>
      <c r="AG14" s="173"/>
      <c r="AH14" s="173"/>
      <c r="AI14" s="174"/>
    </row>
    <row r="15" spans="1:35" ht="24.95" hidden="1" customHeight="1" x14ac:dyDescent="0.25">
      <c r="A15" s="179" t="s">
        <v>72</v>
      </c>
      <c r="B15" s="27">
        <f>IF(B10=0,0,((VLOOKUP(B10,$P$2:$AA$24,10,FALSE))))</f>
        <v>20</v>
      </c>
      <c r="C15" s="28" t="s">
        <v>73</v>
      </c>
      <c r="D15" s="19">
        <f>IF(B10=0,0,((VLOOKUP(B10,$P$2:$AA$24,6,FALSE))))</f>
        <v>5</v>
      </c>
      <c r="E15" s="38">
        <f>IF(E10=0,0,((VLOOKUP(E10,$P$2:$AA$24,10,FALSE))))</f>
        <v>0</v>
      </c>
      <c r="F15" s="28" t="s">
        <v>73</v>
      </c>
      <c r="G15" s="19">
        <f>IF(E10=0,0,((VLOOKUP(E10,$P$2:$AA$24,6,FALSE))))</f>
        <v>0</v>
      </c>
      <c r="H15" s="38">
        <f>IF(H10=0,0,((VLOOKUP(H10,$P$2:$AA$24,10,FALSE))))</f>
        <v>0</v>
      </c>
      <c r="I15" s="28" t="s">
        <v>73</v>
      </c>
      <c r="J15" s="19">
        <f>IF(H10=0,0,((VLOOKUP(H10,$P$2:$AA$24,6,FALSE))))</f>
        <v>0</v>
      </c>
      <c r="K15" s="6"/>
      <c r="L15" s="393"/>
      <c r="M15" s="398" t="s">
        <v>74</v>
      </c>
      <c r="N15" s="399"/>
      <c r="O15" s="39" t="s">
        <v>33</v>
      </c>
      <c r="P15" s="40" t="s">
        <v>75</v>
      </c>
      <c r="Q15" s="397"/>
      <c r="R15" s="41">
        <v>1.45E-5</v>
      </c>
      <c r="S15" s="42">
        <v>1.9999999999999999E-6</v>
      </c>
      <c r="T15" s="42">
        <v>1.92E-3</v>
      </c>
      <c r="U15" s="42">
        <v>2.7E-4</v>
      </c>
      <c r="V15" s="43">
        <v>0</v>
      </c>
      <c r="W15" s="44">
        <v>0</v>
      </c>
      <c r="X15" s="45">
        <v>20</v>
      </c>
      <c r="Y15" s="46">
        <v>1</v>
      </c>
      <c r="Z15" s="47">
        <v>0</v>
      </c>
      <c r="AA15" s="48">
        <v>1</v>
      </c>
      <c r="AB15" s="7"/>
      <c r="AC15" s="171" t="s">
        <v>17</v>
      </c>
      <c r="AD15" s="172" t="s">
        <v>76</v>
      </c>
      <c r="AE15" s="5">
        <v>25.28</v>
      </c>
      <c r="AF15" s="5">
        <v>94.18</v>
      </c>
      <c r="AG15" s="173"/>
      <c r="AH15" s="173"/>
      <c r="AI15" s="174"/>
    </row>
    <row r="16" spans="1:35" ht="24.95" hidden="1" customHeight="1" x14ac:dyDescent="0.25">
      <c r="A16" s="179" t="s">
        <v>77</v>
      </c>
      <c r="B16" s="27">
        <f>IF(B10=0,0,((VLOOKUP(B10,$P$2:$AA$24,9,FALSE))))</f>
        <v>0.35</v>
      </c>
      <c r="C16" s="28" t="s">
        <v>78</v>
      </c>
      <c r="D16" s="19">
        <f>IF(B10=0,0,((VLOOKUP(B10,$P$2:$AA$24,7,FALSE))))</f>
        <v>4.0000000000000002E-4</v>
      </c>
      <c r="E16" s="38">
        <f>IF(E10=0,0,((VLOOKUP(E10,$P$2:$AA$24,9,FALSE))))</f>
        <v>0</v>
      </c>
      <c r="F16" s="28" t="s">
        <v>78</v>
      </c>
      <c r="G16" s="19">
        <f>IF(E10=0,0,((VLOOKUP(E10,$P$2:$AA$24,7,FALSE))))</f>
        <v>0</v>
      </c>
      <c r="H16" s="38">
        <f>IF(H10=0,0,((VLOOKUP(H10,$P$2:$AA$24,9,FALSE))))</f>
        <v>0</v>
      </c>
      <c r="I16" s="28" t="s">
        <v>78</v>
      </c>
      <c r="J16" s="19">
        <f>IF(H10=0,0,((VLOOKUP(H10,$P$2:$AA$24,7,FALSE))))</f>
        <v>0</v>
      </c>
      <c r="K16" s="6"/>
      <c r="L16" s="393"/>
      <c r="M16" s="398" t="s">
        <v>79</v>
      </c>
      <c r="N16" s="399"/>
      <c r="O16" s="39" t="s">
        <v>33</v>
      </c>
      <c r="P16" s="40" t="s">
        <v>80</v>
      </c>
      <c r="Q16" s="397"/>
      <c r="R16" s="41">
        <v>1.45E-5</v>
      </c>
      <c r="S16" s="42">
        <v>1.9999999999999999E-6</v>
      </c>
      <c r="T16" s="42">
        <v>3.7000000000000002E-3</v>
      </c>
      <c r="U16" s="42">
        <v>2.7E-4</v>
      </c>
      <c r="V16" s="43">
        <v>0</v>
      </c>
      <c r="W16" s="44">
        <v>0</v>
      </c>
      <c r="X16" s="45">
        <v>20</v>
      </c>
      <c r="Y16" s="46">
        <v>1</v>
      </c>
      <c r="Z16" s="47">
        <v>0</v>
      </c>
      <c r="AA16" s="48">
        <v>1</v>
      </c>
      <c r="AB16" s="7"/>
      <c r="AC16" s="171" t="s">
        <v>17</v>
      </c>
      <c r="AD16" s="172" t="s">
        <v>81</v>
      </c>
      <c r="AE16" s="5">
        <v>22.47</v>
      </c>
      <c r="AF16" s="5">
        <v>94.77</v>
      </c>
      <c r="AG16" s="173"/>
      <c r="AH16" s="173"/>
      <c r="AI16" s="174"/>
    </row>
    <row r="17" spans="1:35" ht="24.95" hidden="1" customHeight="1" thickBot="1" x14ac:dyDescent="0.3">
      <c r="A17" s="49" t="s">
        <v>82</v>
      </c>
      <c r="B17" s="27">
        <f>IF(B10=0,0,((VLOOKUP(B10,$P$2:$AA$24,11,FALSE))))</f>
        <v>99</v>
      </c>
      <c r="C17" s="28" t="s">
        <v>83</v>
      </c>
      <c r="D17" s="180">
        <f>IF(B9=0,0,(VLOOKUP(B9,$AD$3:$AF$29,3,FALSE)))</f>
        <v>80.791666666666671</v>
      </c>
      <c r="E17" s="38">
        <f>IF(E10=0,0,((VLOOKUP(E10,$P$2:$AA$24,11,FALSE))))</f>
        <v>0</v>
      </c>
      <c r="F17" s="28" t="s">
        <v>83</v>
      </c>
      <c r="G17" s="180">
        <f>IF(E9=0,0,(VLOOKUP(E9,$AD$3:$AF$29,3,FALSE)))</f>
        <v>0</v>
      </c>
      <c r="H17" s="38">
        <f>IF(H10=0,0,((VLOOKUP(H10,$P$2:$AA$24,11,FALSE))))</f>
        <v>0</v>
      </c>
      <c r="I17" s="28" t="s">
        <v>83</v>
      </c>
      <c r="J17" s="180">
        <f>IF(H9=0,0,(VLOOKUP(H9,$AD$3:$AF$29,3,FALSE)))</f>
        <v>0</v>
      </c>
      <c r="K17" s="181"/>
      <c r="L17" s="394"/>
      <c r="M17" s="400" t="s">
        <v>84</v>
      </c>
      <c r="N17" s="401"/>
      <c r="O17" s="50" t="s">
        <v>33</v>
      </c>
      <c r="P17" s="182" t="s">
        <v>85</v>
      </c>
      <c r="Q17" s="389"/>
      <c r="R17" s="183">
        <v>1.2E-5</v>
      </c>
      <c r="S17" s="184">
        <v>1.9999999999999999E-6</v>
      </c>
      <c r="T17" s="184">
        <v>4.7999999999999996E-3</v>
      </c>
      <c r="U17" s="184">
        <v>2.7E-4</v>
      </c>
      <c r="V17" s="185">
        <v>0</v>
      </c>
      <c r="W17" s="186">
        <v>0</v>
      </c>
      <c r="X17" s="187">
        <v>20</v>
      </c>
      <c r="Y17" s="188">
        <v>1</v>
      </c>
      <c r="Z17" s="189">
        <v>0</v>
      </c>
      <c r="AA17" s="190">
        <v>1</v>
      </c>
      <c r="AB17" s="191"/>
      <c r="AC17" s="192" t="s">
        <v>33</v>
      </c>
      <c r="AD17" s="193" t="s">
        <v>86</v>
      </c>
      <c r="AE17" s="51">
        <f>36.56/1000</f>
        <v>3.6560000000000002E-2</v>
      </c>
      <c r="AF17" s="5">
        <v>55.33</v>
      </c>
      <c r="AG17" s="173" t="s">
        <v>87</v>
      </c>
      <c r="AH17" s="173"/>
      <c r="AI17" s="174"/>
    </row>
    <row r="18" spans="1:35" ht="24.95" hidden="1" customHeight="1" thickBot="1" x14ac:dyDescent="0.3">
      <c r="A18" s="52" t="s">
        <v>88</v>
      </c>
      <c r="B18" s="53">
        <f>IF(B10=0,0,((VLOOKUP(B10,$P$2:$AA$24,12,FALSE))))</f>
        <v>0.35</v>
      </c>
      <c r="C18" s="54" t="s">
        <v>89</v>
      </c>
      <c r="D18" s="55">
        <f>IF(B10=0,0,((VLOOKUP(B10,$P$2:$AA$24,8,FALSE))))</f>
        <v>15</v>
      </c>
      <c r="E18" s="56">
        <f>IF(E10=0,0,((VLOOKUP(E10,$P$2:$AA$24,12,FALSE))))</f>
        <v>0</v>
      </c>
      <c r="F18" s="54" t="s">
        <v>89</v>
      </c>
      <c r="G18" s="55">
        <f>IF(E10=0,0,((VLOOKUP(E10,$P$2:$AA$24,8,FALSE))))</f>
        <v>0</v>
      </c>
      <c r="H18" s="56">
        <f>IF(H10=0,0,((VLOOKUP(H10,$P$2:$AA$24,12,FALSE))))</f>
        <v>0</v>
      </c>
      <c r="I18" s="54" t="s">
        <v>89</v>
      </c>
      <c r="J18" s="55">
        <f>IF(H10=0,0,((VLOOKUP(H10,$P$2:$AA$24,8,FALSE))))</f>
        <v>0</v>
      </c>
      <c r="K18" s="194"/>
      <c r="L18" s="406" t="s">
        <v>90</v>
      </c>
      <c r="M18" s="416" t="s">
        <v>91</v>
      </c>
      <c r="N18" s="57" t="s">
        <v>92</v>
      </c>
      <c r="O18" s="58" t="s">
        <v>37</v>
      </c>
      <c r="P18" s="195" t="s">
        <v>93</v>
      </c>
      <c r="Q18" s="402" t="s">
        <v>70</v>
      </c>
      <c r="R18" s="196">
        <v>1.8</v>
      </c>
      <c r="S18" s="197">
        <v>19</v>
      </c>
      <c r="T18" s="197">
        <v>5</v>
      </c>
      <c r="U18" s="197">
        <v>0.6</v>
      </c>
      <c r="V18" s="198">
        <v>0</v>
      </c>
      <c r="W18" s="199">
        <v>0</v>
      </c>
      <c r="X18" s="200">
        <v>0.2</v>
      </c>
      <c r="Y18" s="201">
        <v>1</v>
      </c>
      <c r="Z18" s="202">
        <v>0</v>
      </c>
      <c r="AA18" s="203">
        <v>1</v>
      </c>
      <c r="AB18" s="204"/>
      <c r="AC18" s="192" t="s">
        <v>33</v>
      </c>
      <c r="AD18" s="193" t="s">
        <v>94</v>
      </c>
      <c r="AE18" s="51">
        <f>25.89/1000</f>
        <v>2.589E-2</v>
      </c>
      <c r="AF18" s="5">
        <v>55.33</v>
      </c>
      <c r="AG18" s="173" t="s">
        <v>87</v>
      </c>
      <c r="AH18" s="173"/>
      <c r="AI18" s="174"/>
    </row>
    <row r="19" spans="1:35" ht="23.25" hidden="1" customHeight="1" x14ac:dyDescent="0.25">
      <c r="A19" s="205"/>
      <c r="B19" s="205"/>
      <c r="C19" s="206"/>
      <c r="D19" s="206"/>
      <c r="E19" s="59"/>
      <c r="F19" s="206"/>
      <c r="G19" s="207"/>
      <c r="H19" s="206"/>
      <c r="I19" s="60"/>
      <c r="J19" s="61"/>
      <c r="K19" s="194"/>
      <c r="L19" s="407"/>
      <c r="M19" s="368"/>
      <c r="N19" s="4" t="s">
        <v>95</v>
      </c>
      <c r="O19" s="62" t="s">
        <v>37</v>
      </c>
      <c r="P19" s="208" t="s">
        <v>96</v>
      </c>
      <c r="Q19" s="403"/>
      <c r="R19" s="209">
        <v>2.75</v>
      </c>
      <c r="S19" s="210">
        <v>19</v>
      </c>
      <c r="T19" s="210">
        <v>5</v>
      </c>
      <c r="U19" s="210">
        <v>0.5</v>
      </c>
      <c r="V19" s="211">
        <v>0</v>
      </c>
      <c r="W19" s="212">
        <v>0</v>
      </c>
      <c r="X19" s="213">
        <v>0.2</v>
      </c>
      <c r="Y19" s="214">
        <v>1</v>
      </c>
      <c r="Z19" s="215">
        <v>0</v>
      </c>
      <c r="AA19" s="216">
        <v>1</v>
      </c>
      <c r="AB19" s="204"/>
      <c r="AC19" s="192" t="s">
        <v>33</v>
      </c>
      <c r="AD19" s="193" t="s">
        <v>97</v>
      </c>
      <c r="AE19" s="51">
        <f>17.37/1000</f>
        <v>1.737E-2</v>
      </c>
      <c r="AF19" s="5">
        <v>55.33</v>
      </c>
      <c r="AG19" s="173" t="s">
        <v>87</v>
      </c>
      <c r="AH19" s="173"/>
      <c r="AI19" s="174"/>
    </row>
    <row r="20" spans="1:35" ht="23.25" hidden="1" customHeight="1" x14ac:dyDescent="0.35">
      <c r="A20" s="179" t="s">
        <v>98</v>
      </c>
      <c r="B20" s="217">
        <f>IF(B14=0,0,B12/B14/B18)</f>
        <v>4.8154093097913329</v>
      </c>
      <c r="C20" s="205"/>
      <c r="D20" s="218"/>
      <c r="E20" s="217">
        <f>IF(E14=0,0,E12/E14/E18)</f>
        <v>0</v>
      </c>
      <c r="F20" s="219"/>
      <c r="G20" s="206"/>
      <c r="H20" s="217">
        <f>IF(H14=0,0,H12/H14/H18)</f>
        <v>0</v>
      </c>
      <c r="I20" s="206"/>
      <c r="J20" s="206"/>
      <c r="K20" s="194"/>
      <c r="L20" s="407"/>
      <c r="M20" s="368"/>
      <c r="N20" s="4" t="s">
        <v>99</v>
      </c>
      <c r="O20" s="62" t="s">
        <v>37</v>
      </c>
      <c r="P20" s="208" t="s">
        <v>100</v>
      </c>
      <c r="Q20" s="403"/>
      <c r="R20" s="220">
        <v>1</v>
      </c>
      <c r="S20" s="213">
        <v>19</v>
      </c>
      <c r="T20" s="213">
        <v>6.5</v>
      </c>
      <c r="U20" s="213">
        <v>0.5</v>
      </c>
      <c r="V20" s="221">
        <v>0</v>
      </c>
      <c r="W20" s="212">
        <v>0</v>
      </c>
      <c r="X20" s="213">
        <v>0.2</v>
      </c>
      <c r="Y20" s="214">
        <v>1</v>
      </c>
      <c r="Z20" s="215">
        <v>0</v>
      </c>
      <c r="AA20" s="216">
        <v>1</v>
      </c>
      <c r="AB20" s="204"/>
      <c r="AC20" s="192" t="s">
        <v>33</v>
      </c>
      <c r="AD20" s="193" t="s">
        <v>101</v>
      </c>
      <c r="AE20" s="5">
        <v>50.4</v>
      </c>
      <c r="AF20" s="5">
        <v>54.6</v>
      </c>
      <c r="AG20" s="173"/>
      <c r="AH20" s="173"/>
      <c r="AI20" s="174"/>
    </row>
    <row r="21" spans="1:35" ht="97.5" hidden="1" customHeight="1" thickBot="1" x14ac:dyDescent="0.3">
      <c r="A21" s="205"/>
      <c r="B21" s="205"/>
      <c r="C21" s="222"/>
      <c r="D21" s="223"/>
      <c r="E21" s="59"/>
      <c r="F21" s="224"/>
      <c r="G21" s="225"/>
      <c r="H21" s="206"/>
      <c r="I21" s="225"/>
      <c r="J21" s="225"/>
      <c r="K21" s="194"/>
      <c r="L21" s="415"/>
      <c r="M21" s="63" t="s">
        <v>102</v>
      </c>
      <c r="N21" s="64" t="s">
        <v>103</v>
      </c>
      <c r="O21" s="65" t="s">
        <v>37</v>
      </c>
      <c r="P21" s="226" t="s">
        <v>104</v>
      </c>
      <c r="Q21" s="404"/>
      <c r="R21" s="227">
        <v>1</v>
      </c>
      <c r="S21" s="228">
        <v>19</v>
      </c>
      <c r="T21" s="228">
        <v>5</v>
      </c>
      <c r="U21" s="228">
        <v>0.4</v>
      </c>
      <c r="V21" s="229">
        <v>0</v>
      </c>
      <c r="W21" s="230">
        <v>0</v>
      </c>
      <c r="X21" s="228">
        <v>0.2</v>
      </c>
      <c r="Y21" s="231">
        <v>1</v>
      </c>
      <c r="Z21" s="232">
        <v>0</v>
      </c>
      <c r="AA21" s="233">
        <v>1</v>
      </c>
      <c r="AB21" s="204"/>
      <c r="AC21" s="192" t="s">
        <v>33</v>
      </c>
      <c r="AD21" s="193" t="s">
        <v>105</v>
      </c>
      <c r="AE21" s="5">
        <v>47.3</v>
      </c>
      <c r="AF21" s="5">
        <v>63.1</v>
      </c>
      <c r="AG21" s="234"/>
      <c r="AH21" s="173"/>
      <c r="AI21" s="174"/>
    </row>
    <row r="22" spans="1:35" s="174" customFormat="1" ht="20.100000000000001" hidden="1" customHeight="1" x14ac:dyDescent="0.25">
      <c r="A22" s="405" t="s">
        <v>106</v>
      </c>
      <c r="B22" s="405"/>
      <c r="C22" s="405"/>
      <c r="D22" s="405"/>
      <c r="E22" s="405"/>
      <c r="F22" s="405"/>
      <c r="G22" s="405"/>
      <c r="H22" s="405"/>
      <c r="I22" s="405"/>
      <c r="J22" s="405"/>
      <c r="K22" s="242"/>
      <c r="L22" s="406" t="s">
        <v>107</v>
      </c>
      <c r="M22" s="408" t="s">
        <v>108</v>
      </c>
      <c r="N22" s="409"/>
      <c r="O22" s="170" t="s">
        <v>49</v>
      </c>
      <c r="P22" s="235" t="s">
        <v>109</v>
      </c>
      <c r="Q22" s="410" t="s">
        <v>19</v>
      </c>
      <c r="R22" s="236">
        <v>1.5</v>
      </c>
      <c r="S22" s="200">
        <v>0.11</v>
      </c>
      <c r="T22" s="200">
        <v>1</v>
      </c>
      <c r="U22" s="200">
        <v>26</v>
      </c>
      <c r="V22" s="237">
        <v>0</v>
      </c>
      <c r="W22" s="238">
        <v>0</v>
      </c>
      <c r="X22" s="200">
        <v>0</v>
      </c>
      <c r="Y22" s="201">
        <v>1</v>
      </c>
      <c r="Z22" s="202">
        <v>0</v>
      </c>
      <c r="AA22" s="203">
        <v>1</v>
      </c>
      <c r="AB22" s="239"/>
      <c r="AC22" s="192" t="s">
        <v>33</v>
      </c>
      <c r="AD22" s="193" t="s">
        <v>110</v>
      </c>
      <c r="AE22" s="51">
        <f>16.93/1000</f>
        <v>1.6930000000000001E-2</v>
      </c>
      <c r="AF22" s="5">
        <v>44.4</v>
      </c>
      <c r="AG22" s="240" t="s">
        <v>87</v>
      </c>
      <c r="AH22" s="234"/>
    </row>
    <row r="23" spans="1:35" s="174" customFormat="1" ht="39.950000000000003" hidden="1" customHeight="1" thickBot="1" x14ac:dyDescent="0.3">
      <c r="A23" s="241"/>
      <c r="B23" s="413" t="s">
        <v>38</v>
      </c>
      <c r="C23" s="413"/>
      <c r="D23" s="413"/>
      <c r="E23" s="413" t="s">
        <v>39</v>
      </c>
      <c r="F23" s="413"/>
      <c r="G23" s="413"/>
      <c r="H23" s="414" t="s">
        <v>40</v>
      </c>
      <c r="I23" s="414"/>
      <c r="J23" s="414"/>
      <c r="K23" s="242"/>
      <c r="L23" s="407"/>
      <c r="M23" s="417" t="s">
        <v>111</v>
      </c>
      <c r="N23" s="418"/>
      <c r="O23" s="243" t="s">
        <v>49</v>
      </c>
      <c r="P23" s="244" t="s">
        <v>112</v>
      </c>
      <c r="Q23" s="411"/>
      <c r="R23" s="245">
        <v>1.5</v>
      </c>
      <c r="S23" s="213">
        <v>0.11</v>
      </c>
      <c r="T23" s="213">
        <v>0.95</v>
      </c>
      <c r="U23" s="213">
        <v>16</v>
      </c>
      <c r="V23" s="221">
        <v>0</v>
      </c>
      <c r="W23" s="246">
        <v>0</v>
      </c>
      <c r="X23" s="213">
        <v>0</v>
      </c>
      <c r="Y23" s="214">
        <v>1</v>
      </c>
      <c r="Z23" s="215">
        <v>0</v>
      </c>
      <c r="AA23" s="216">
        <v>1</v>
      </c>
      <c r="AB23" s="239"/>
      <c r="AC23" s="192" t="s">
        <v>33</v>
      </c>
      <c r="AD23" s="193" t="s">
        <v>113</v>
      </c>
      <c r="AE23" s="51">
        <f>2.47/1000</f>
        <v>2.4700000000000004E-3</v>
      </c>
      <c r="AF23" s="5">
        <v>260</v>
      </c>
      <c r="AG23" s="240" t="s">
        <v>87</v>
      </c>
      <c r="AH23" s="234"/>
    </row>
    <row r="24" spans="1:35" ht="35.1" hidden="1" customHeight="1" thickBot="1" x14ac:dyDescent="0.3">
      <c r="A24" s="247" t="s">
        <v>45</v>
      </c>
      <c r="B24" s="363"/>
      <c r="C24" s="364"/>
      <c r="D24" s="365"/>
      <c r="E24" s="366"/>
      <c r="F24" s="364"/>
      <c r="G24" s="367"/>
      <c r="H24" s="363"/>
      <c r="I24" s="364"/>
      <c r="J24" s="365"/>
      <c r="K24" s="248"/>
      <c r="L24" s="385"/>
      <c r="M24" s="390" t="s">
        <v>114</v>
      </c>
      <c r="N24" s="391"/>
      <c r="O24" s="176" t="s">
        <v>49</v>
      </c>
      <c r="P24" s="249" t="s">
        <v>115</v>
      </c>
      <c r="Q24" s="412"/>
      <c r="R24" s="250">
        <v>2.5</v>
      </c>
      <c r="S24" s="251">
        <v>0.02</v>
      </c>
      <c r="T24" s="251">
        <v>0.8</v>
      </c>
      <c r="U24" s="251">
        <v>11</v>
      </c>
      <c r="V24" s="252">
        <v>0</v>
      </c>
      <c r="W24" s="253">
        <v>0</v>
      </c>
      <c r="X24" s="251">
        <v>0</v>
      </c>
      <c r="Y24" s="188">
        <v>1</v>
      </c>
      <c r="Z24" s="189">
        <v>0</v>
      </c>
      <c r="AA24" s="190">
        <v>1</v>
      </c>
      <c r="AB24" s="191"/>
      <c r="AC24" s="192" t="s">
        <v>49</v>
      </c>
      <c r="AD24" s="193" t="s">
        <v>116</v>
      </c>
      <c r="AE24" s="5">
        <v>15.6</v>
      </c>
      <c r="AF24" s="5">
        <v>0</v>
      </c>
      <c r="AG24" s="254" t="s">
        <v>117</v>
      </c>
      <c r="AH24" s="173"/>
      <c r="AI24" s="174"/>
    </row>
    <row r="25" spans="1:35" s="262" customFormat="1" ht="35.1" hidden="1" customHeight="1" x14ac:dyDescent="0.25">
      <c r="A25" s="255" t="s">
        <v>50</v>
      </c>
      <c r="B25" s="370"/>
      <c r="C25" s="371"/>
      <c r="D25" s="372"/>
      <c r="E25" s="370"/>
      <c r="F25" s="371"/>
      <c r="G25" s="372"/>
      <c r="H25" s="370"/>
      <c r="I25" s="371"/>
      <c r="J25" s="372"/>
      <c r="K25" s="256"/>
      <c r="L25" s="256"/>
      <c r="M25" s="256"/>
      <c r="N25" s="256"/>
      <c r="O25" s="256"/>
      <c r="P25" s="257"/>
      <c r="Q25" s="257"/>
      <c r="R25" s="257"/>
      <c r="S25" s="258"/>
      <c r="T25" s="257"/>
      <c r="U25" s="257"/>
      <c r="V25" s="257"/>
      <c r="W25" s="257"/>
      <c r="X25" s="259" t="s">
        <v>118</v>
      </c>
      <c r="Y25" s="257"/>
      <c r="Z25" s="257"/>
      <c r="AA25" s="257"/>
      <c r="AB25" s="257"/>
      <c r="AC25" s="192" t="s">
        <v>37</v>
      </c>
      <c r="AD25" s="193" t="s">
        <v>119</v>
      </c>
      <c r="AE25" s="5">
        <f>43*0.86</f>
        <v>36.979999999999997</v>
      </c>
      <c r="AF25" s="5">
        <v>74.099999999999994</v>
      </c>
      <c r="AG25" s="260" t="s">
        <v>87</v>
      </c>
      <c r="AH25" s="66"/>
      <c r="AI25" s="261"/>
    </row>
    <row r="26" spans="1:35" ht="35.1" hidden="1" customHeight="1" thickBot="1" x14ac:dyDescent="0.3">
      <c r="A26" s="179" t="s">
        <v>54</v>
      </c>
      <c r="B26" s="427"/>
      <c r="C26" s="374"/>
      <c r="D26" s="375"/>
      <c r="E26" s="428"/>
      <c r="F26" s="374"/>
      <c r="G26" s="374"/>
      <c r="H26" s="427"/>
      <c r="I26" s="374"/>
      <c r="J26" s="375"/>
      <c r="K26" s="6"/>
      <c r="L26" s="6"/>
      <c r="M26" s="6"/>
      <c r="N26" s="6"/>
      <c r="O26" s="6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192" t="s">
        <v>37</v>
      </c>
      <c r="AD26" s="193" t="s">
        <v>91</v>
      </c>
      <c r="AE26" s="5">
        <f>40.4*0.87</f>
        <v>35.147999999999996</v>
      </c>
      <c r="AF26" s="5">
        <v>76.56</v>
      </c>
      <c r="AG26" s="260" t="s">
        <v>87</v>
      </c>
      <c r="AH26" s="67">
        <v>0.86</v>
      </c>
      <c r="AI26" s="174"/>
    </row>
    <row r="27" spans="1:35" ht="24.95" hidden="1" customHeight="1" x14ac:dyDescent="0.25">
      <c r="A27" s="378" t="s">
        <v>57</v>
      </c>
      <c r="B27" s="380"/>
      <c r="C27" s="8" t="s">
        <v>58</v>
      </c>
      <c r="D27" s="9">
        <f>IF(B26=0,0,((VLOOKUP(B26,$P$2:$AA$24,3,FALSE))))</f>
        <v>0</v>
      </c>
      <c r="E27" s="380"/>
      <c r="F27" s="8" t="s">
        <v>58</v>
      </c>
      <c r="G27" s="9">
        <f>IF(E26=0,0,((VLOOKUP(E26,$P$2:$AA$24,3,FALSE))))</f>
        <v>0</v>
      </c>
      <c r="H27" s="380"/>
      <c r="I27" s="8" t="s">
        <v>58</v>
      </c>
      <c r="J27" s="9">
        <f>IF(H26=0,0,((VLOOKUP(H26,$P$2:$AA$24,3,FALSE))))</f>
        <v>0</v>
      </c>
      <c r="K27" s="6"/>
      <c r="L27" s="6"/>
      <c r="M27" s="6"/>
      <c r="N27" s="6"/>
      <c r="O27" s="6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192" t="s">
        <v>44</v>
      </c>
      <c r="AD27" s="193" t="s">
        <v>120</v>
      </c>
      <c r="AE27" s="5">
        <v>32.5</v>
      </c>
      <c r="AF27" s="5">
        <v>97.5</v>
      </c>
      <c r="AG27" s="234"/>
      <c r="AH27" s="141" t="s">
        <v>121</v>
      </c>
      <c r="AI27" s="174"/>
    </row>
    <row r="28" spans="1:35" ht="24.95" hidden="1" customHeight="1" thickBot="1" x14ac:dyDescent="0.3">
      <c r="A28" s="378"/>
      <c r="B28" s="383"/>
      <c r="C28" s="18" t="s">
        <v>62</v>
      </c>
      <c r="D28" s="19">
        <f>IF(B26=0,0,((VLOOKUP(B26,$P$2:$AA$24,4,FALSE))))</f>
        <v>0</v>
      </c>
      <c r="E28" s="383"/>
      <c r="F28" s="18" t="s">
        <v>62</v>
      </c>
      <c r="G28" s="19">
        <f>IF(E26=0,0,((VLOOKUP(E26,$P$2:$AA$24,4,FALSE))))</f>
        <v>0</v>
      </c>
      <c r="H28" s="383"/>
      <c r="I28" s="18" t="s">
        <v>62</v>
      </c>
      <c r="J28" s="19">
        <f>IF(H26=0,0,((VLOOKUP(H26,$P$2:$AA$24,4,FALSE))))</f>
        <v>0</v>
      </c>
      <c r="K28" s="6"/>
      <c r="L28" s="6"/>
      <c r="M28" s="6"/>
      <c r="N28" s="6"/>
      <c r="O28" s="6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192" t="s">
        <v>44</v>
      </c>
      <c r="AD28" s="193" t="s">
        <v>122</v>
      </c>
      <c r="AE28" s="5">
        <v>28.2</v>
      </c>
      <c r="AF28" s="5">
        <v>107</v>
      </c>
      <c r="AG28" s="71"/>
      <c r="AH28" s="68"/>
      <c r="AI28" s="174"/>
    </row>
    <row r="29" spans="1:35" ht="24.95" hidden="1" customHeight="1" x14ac:dyDescent="0.25">
      <c r="A29" s="179" t="s">
        <v>65</v>
      </c>
      <c r="B29" s="69">
        <f>IF(B25=0,0,(VLOOKUP(B25,$AD$3:$AF$29,2,FALSE)))</f>
        <v>0</v>
      </c>
      <c r="C29" s="28" t="s">
        <v>66</v>
      </c>
      <c r="D29" s="19">
        <f>IF(B26=0,0,((VLOOKUP(B26,$P$2:$AA$24,5,FALSE))))</f>
        <v>0</v>
      </c>
      <c r="E29" s="69">
        <f>IF(E25=0,0,(VLOOKUP(E25,$AD$3:$AF$29,2,FALSE)))</f>
        <v>0</v>
      </c>
      <c r="F29" s="28" t="s">
        <v>66</v>
      </c>
      <c r="G29" s="19">
        <f>IF(E26=0,0,((VLOOKUP(E26,$P$2:$AA$24,5,FALSE))))</f>
        <v>0</v>
      </c>
      <c r="H29" s="69">
        <f>IF(H25=0,0,(VLOOKUP(H25,$AD$3:$AF$29,2,FALSE)))</f>
        <v>0</v>
      </c>
      <c r="I29" s="28" t="s">
        <v>66</v>
      </c>
      <c r="J29" s="19">
        <f>IF(H26=0,0,((VLOOKUP(H26,$P$2:$AA$24,5,FALSE))))</f>
        <v>0</v>
      </c>
      <c r="K29" s="6"/>
      <c r="L29" s="6"/>
      <c r="M29" s="6"/>
      <c r="N29" s="6"/>
      <c r="O29" s="6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192" t="s">
        <v>44</v>
      </c>
      <c r="AD29" s="172" t="s">
        <v>123</v>
      </c>
      <c r="AE29" s="2">
        <v>29.63</v>
      </c>
      <c r="AF29" s="2">
        <v>93.48</v>
      </c>
      <c r="AG29" s="70"/>
      <c r="AH29" s="70"/>
      <c r="AI29" s="174"/>
    </row>
    <row r="30" spans="1:35" ht="24.95" hidden="1" customHeight="1" x14ac:dyDescent="0.25">
      <c r="A30" s="179" t="s">
        <v>72</v>
      </c>
      <c r="B30" s="38">
        <f>IF(B26=0,0,((VLOOKUP(B26,$P$2:$AA$24,10,FALSE))))</f>
        <v>0</v>
      </c>
      <c r="C30" s="28" t="s">
        <v>73</v>
      </c>
      <c r="D30" s="19">
        <f>IF(B26=0,0,((VLOOKUP(B26,$P$2:$AA$24,6,FALSE))))</f>
        <v>0</v>
      </c>
      <c r="E30" s="27">
        <f>IF(E26=0,0,((VLOOKUP(E26,$P$2:$AA$24,10,FALSE))))</f>
        <v>0</v>
      </c>
      <c r="F30" s="28" t="s">
        <v>73</v>
      </c>
      <c r="G30" s="19">
        <f>IF(E26=0,0,((VLOOKUP(E26,$P$2:$AA$24,6,FALSE))))</f>
        <v>0</v>
      </c>
      <c r="H30" s="38">
        <f>IF(H26=0,0,((VLOOKUP(H26,$P$2:$AA$24,10,FALSE))))</f>
        <v>0</v>
      </c>
      <c r="I30" s="28" t="s">
        <v>73</v>
      </c>
      <c r="J30" s="19">
        <f>IF(H26=0,0,((VLOOKUP(H26,$P$2:$AA$24,6,FALSE))))</f>
        <v>0</v>
      </c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174"/>
      <c r="AD30" s="419"/>
      <c r="AE30" s="420"/>
      <c r="AF30" s="72"/>
      <c r="AG30" s="72"/>
      <c r="AH30" s="73"/>
      <c r="AI30" s="174"/>
    </row>
    <row r="31" spans="1:35" ht="24.95" hidden="1" customHeight="1" x14ac:dyDescent="0.25">
      <c r="A31" s="179" t="s">
        <v>77</v>
      </c>
      <c r="B31" s="38">
        <f>IF(B26=0,0,((VLOOKUP(B26,$P$2:$AA$24,9,FALSE))))</f>
        <v>0</v>
      </c>
      <c r="C31" s="28" t="s">
        <v>78</v>
      </c>
      <c r="D31" s="19">
        <f>IF(B26=0,0,((VLOOKUP(B26,$P$2:$AA$24,7,FALSE))))</f>
        <v>0</v>
      </c>
      <c r="E31" s="27">
        <f>IF(E26=0,0,((VLOOKUP(E26,$P$2:$AA$24,9,FALSE))))</f>
        <v>0</v>
      </c>
      <c r="F31" s="28" t="s">
        <v>78</v>
      </c>
      <c r="G31" s="19">
        <f>IF(E26=0,0,((VLOOKUP(E26,$P$2:$AA$24,7,FALSE))))</f>
        <v>0</v>
      </c>
      <c r="H31" s="38">
        <f>IF(H26=0,0,((VLOOKUP(H26,$P$2:$AA$24,9,FALSE))))</f>
        <v>0</v>
      </c>
      <c r="I31" s="28" t="s">
        <v>78</v>
      </c>
      <c r="J31" s="19">
        <f>IF(H26=0,0,((VLOOKUP(H26,$P$2:$AA$24,7,FALSE))))</f>
        <v>0</v>
      </c>
      <c r="K31" s="6"/>
      <c r="L31" s="6"/>
      <c r="M31" s="6"/>
      <c r="N31" s="6"/>
      <c r="O31" s="6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174"/>
      <c r="AD31" s="419"/>
      <c r="AE31" s="420"/>
      <c r="AF31" s="72"/>
      <c r="AG31" s="72"/>
      <c r="AH31" s="73"/>
      <c r="AI31" s="174"/>
    </row>
    <row r="32" spans="1:35" ht="24.95" hidden="1" customHeight="1" x14ac:dyDescent="0.25">
      <c r="A32" s="49" t="s">
        <v>82</v>
      </c>
      <c r="B32" s="38">
        <f>IF(B26=0,0,((VLOOKUP(B26,$P$2:$AA$24,11,FALSE))))</f>
        <v>0</v>
      </c>
      <c r="C32" s="28" t="s">
        <v>83</v>
      </c>
      <c r="D32" s="180">
        <f>IF(B25=0,0,(VLOOKUP(B25,$AD$3:$AF$29,3,FALSE)))</f>
        <v>0</v>
      </c>
      <c r="E32" s="27">
        <f>IF(E26=0,0,((VLOOKUP(E26,$P$2:$AA$24,11,FALSE))))</f>
        <v>0</v>
      </c>
      <c r="F32" s="28" t="s">
        <v>83</v>
      </c>
      <c r="G32" s="180">
        <f>IF(E25=0,0,(VLOOKUP(E25,$AD$3:$AF$29,3,FALSE)))</f>
        <v>0</v>
      </c>
      <c r="H32" s="38">
        <f>IF(H26=0,0,((VLOOKUP(H26,$P$2:$AA$24,11,FALSE))))</f>
        <v>0</v>
      </c>
      <c r="I32" s="28" t="s">
        <v>83</v>
      </c>
      <c r="J32" s="180">
        <f>IF(H25=0,0,(VLOOKUP(H25,$AD$3:$AF$29,3,FALSE)))</f>
        <v>0</v>
      </c>
      <c r="K32" s="181"/>
      <c r="L32" s="181"/>
      <c r="M32" s="181"/>
      <c r="N32" s="181"/>
      <c r="O32" s="18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74"/>
      <c r="AD32" s="419"/>
      <c r="AE32" s="420"/>
      <c r="AF32" s="72"/>
      <c r="AG32" s="72"/>
      <c r="AH32" s="73"/>
      <c r="AI32" s="174"/>
    </row>
    <row r="33" spans="1:35" ht="24.95" hidden="1" customHeight="1" thickBot="1" x14ac:dyDescent="0.3">
      <c r="A33" s="52" t="s">
        <v>88</v>
      </c>
      <c r="B33" s="56">
        <f>IF(B26=0,0,((VLOOKUP(B26,$P$2:$AA$24,12,FALSE))))</f>
        <v>0</v>
      </c>
      <c r="C33" s="54" t="s">
        <v>89</v>
      </c>
      <c r="D33" s="55">
        <f>IF(B26=0,0,((VLOOKUP(B26,$P$2:$AA$24,8,FALSE))))</f>
        <v>0</v>
      </c>
      <c r="E33" s="53">
        <f>IF(E26=0,0,((VLOOKUP(E26,$P$2:$AA$24,12,FALSE))))</f>
        <v>0</v>
      </c>
      <c r="F33" s="54" t="s">
        <v>89</v>
      </c>
      <c r="G33" s="55">
        <f>IF(E26=0,0,((VLOOKUP(E26,$P$2:$AA$24,8,FALSE))))</f>
        <v>0</v>
      </c>
      <c r="H33" s="56">
        <f>IF(H26=0,0,((VLOOKUP(H26,$P$2:$AA$24,12,FALSE))))</f>
        <v>0</v>
      </c>
      <c r="I33" s="54" t="s">
        <v>89</v>
      </c>
      <c r="J33" s="55">
        <f>IF(H26=0,0,((VLOOKUP(H26,$P$2:$AA$24,8,FALSE))))</f>
        <v>0</v>
      </c>
      <c r="K33" s="194"/>
      <c r="L33" s="194"/>
      <c r="M33" s="194"/>
      <c r="N33" s="194"/>
      <c r="O33" s="19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174"/>
      <c r="AD33" s="72"/>
      <c r="AE33" s="71"/>
      <c r="AF33" s="72"/>
      <c r="AG33" s="72"/>
      <c r="AH33" s="74"/>
      <c r="AI33" s="174"/>
    </row>
    <row r="34" spans="1:35" s="173" customFormat="1" ht="18.75" hidden="1" x14ac:dyDescent="0.25">
      <c r="A34" s="61"/>
      <c r="B34" s="205"/>
      <c r="C34" s="75"/>
      <c r="D34" s="181"/>
      <c r="E34" s="76"/>
      <c r="F34" s="75"/>
      <c r="G34" s="181"/>
      <c r="H34" s="76"/>
      <c r="I34" s="75"/>
      <c r="J34" s="181"/>
      <c r="K34" s="194"/>
      <c r="L34" s="194"/>
      <c r="M34" s="194"/>
      <c r="N34" s="194"/>
      <c r="O34" s="19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34"/>
      <c r="AD34" s="77"/>
      <c r="AE34" s="77"/>
      <c r="AF34" s="77"/>
      <c r="AG34" s="77"/>
      <c r="AH34" s="67"/>
      <c r="AI34" s="234"/>
    </row>
    <row r="35" spans="1:35" s="173" customFormat="1" ht="23.25" hidden="1" x14ac:dyDescent="0.35">
      <c r="A35" s="179" t="s">
        <v>98</v>
      </c>
      <c r="B35" s="217">
        <f>IF(B29=0,0,B27/B29/B33)</f>
        <v>0</v>
      </c>
      <c r="C35" s="75"/>
      <c r="D35" s="181"/>
      <c r="E35" s="217">
        <f>IF(E29=0,0,E27/E29/E33)</f>
        <v>0</v>
      </c>
      <c r="F35" s="75"/>
      <c r="G35" s="181"/>
      <c r="H35" s="217">
        <f>IF(H29=0,0,H27/H29/H33)</f>
        <v>0</v>
      </c>
      <c r="I35" s="75"/>
      <c r="J35" s="181"/>
      <c r="K35" s="194"/>
      <c r="L35" s="194"/>
      <c r="M35" s="194"/>
      <c r="N35" s="194"/>
      <c r="O35" s="19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34"/>
      <c r="AD35" s="77"/>
      <c r="AE35" s="77"/>
      <c r="AF35" s="77"/>
      <c r="AG35" s="77"/>
      <c r="AH35" s="67"/>
      <c r="AI35" s="234"/>
    </row>
    <row r="36" spans="1:35" s="173" customFormat="1" ht="90" customHeight="1" x14ac:dyDescent="0.25">
      <c r="A36" s="61"/>
      <c r="B36" s="76"/>
      <c r="C36" s="75"/>
      <c r="D36" s="181"/>
      <c r="E36" s="76"/>
      <c r="F36" s="75"/>
      <c r="G36" s="181"/>
      <c r="H36" s="76"/>
      <c r="I36" s="75"/>
      <c r="J36" s="181"/>
      <c r="K36" s="194"/>
      <c r="L36" s="194"/>
      <c r="M36" s="194"/>
      <c r="N36" s="194"/>
      <c r="O36" s="19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34"/>
      <c r="AD36" s="77"/>
      <c r="AE36" s="77"/>
      <c r="AF36" s="77"/>
      <c r="AG36" s="77"/>
      <c r="AH36" s="67"/>
      <c r="AI36" s="234"/>
    </row>
    <row r="37" spans="1:35" s="173" customFormat="1" ht="26.25" customHeight="1" x14ac:dyDescent="0.25">
      <c r="A37" s="405" t="s">
        <v>124</v>
      </c>
      <c r="B37" s="405"/>
      <c r="C37" s="405"/>
      <c r="D37" s="405"/>
      <c r="E37" s="405"/>
      <c r="F37" s="405"/>
      <c r="G37" s="405"/>
      <c r="H37" s="405"/>
      <c r="I37" s="405"/>
      <c r="J37" s="405"/>
      <c r="K37" s="242"/>
      <c r="L37" s="242"/>
      <c r="M37" s="242"/>
      <c r="N37" s="242"/>
      <c r="O37" s="242"/>
      <c r="P37" s="239"/>
      <c r="Q37" s="239"/>
      <c r="R37" s="239"/>
      <c r="S37" s="239"/>
      <c r="T37" s="239"/>
      <c r="U37" s="239"/>
      <c r="V37" s="239"/>
      <c r="W37" s="239"/>
      <c r="X37" s="239"/>
      <c r="Y37" s="239"/>
      <c r="Z37" s="239"/>
      <c r="AA37" s="239"/>
      <c r="AB37" s="239"/>
      <c r="AC37" s="234"/>
      <c r="AD37" s="72"/>
      <c r="AE37" s="71"/>
      <c r="AF37" s="72"/>
      <c r="AG37" s="72"/>
      <c r="AH37" s="73"/>
      <c r="AI37" s="234"/>
    </row>
    <row r="38" spans="1:35" s="173" customFormat="1" ht="22.5" customHeight="1" thickBot="1" x14ac:dyDescent="0.3">
      <c r="A38" s="263"/>
      <c r="B38" s="263"/>
      <c r="C38" s="263"/>
      <c r="D38" s="263"/>
      <c r="E38" s="263"/>
      <c r="F38" s="263"/>
      <c r="G38" s="263"/>
      <c r="H38" s="263"/>
      <c r="I38" s="263"/>
      <c r="J38" s="263"/>
      <c r="K38" s="242"/>
      <c r="L38" s="242"/>
      <c r="M38" s="242"/>
      <c r="N38" s="242"/>
      <c r="O38" s="242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A38" s="239"/>
      <c r="AB38" s="239"/>
      <c r="AC38" s="234"/>
      <c r="AD38" s="72"/>
      <c r="AE38" s="71"/>
      <c r="AF38" s="72"/>
      <c r="AG38" s="72"/>
      <c r="AH38" s="73"/>
      <c r="AI38" s="234"/>
    </row>
    <row r="39" spans="1:35" s="234" customFormat="1" ht="22.5" customHeight="1" thickBot="1" x14ac:dyDescent="0.3">
      <c r="B39" s="78"/>
      <c r="C39" s="264"/>
      <c r="D39" s="265" t="s">
        <v>0</v>
      </c>
      <c r="E39" s="266" t="s">
        <v>1</v>
      </c>
      <c r="F39" s="267" t="s">
        <v>125</v>
      </c>
      <c r="G39" s="267" t="s">
        <v>126</v>
      </c>
      <c r="H39" s="268" t="s">
        <v>4</v>
      </c>
      <c r="I39" s="267" t="s">
        <v>127</v>
      </c>
      <c r="J39" s="269" t="s">
        <v>5</v>
      </c>
      <c r="K39" s="270"/>
      <c r="L39" s="270"/>
      <c r="M39" s="270"/>
      <c r="N39" s="270"/>
      <c r="O39" s="270"/>
      <c r="P39" s="271"/>
      <c r="Q39" s="271"/>
      <c r="R39" s="271"/>
      <c r="S39" s="271"/>
      <c r="T39" s="271"/>
      <c r="U39" s="271"/>
      <c r="V39" s="271"/>
      <c r="W39" s="271"/>
      <c r="X39" s="271"/>
      <c r="Y39" s="271"/>
      <c r="Z39" s="271"/>
      <c r="AA39" s="271"/>
      <c r="AB39" s="271"/>
      <c r="AD39" s="419"/>
      <c r="AE39" s="420"/>
      <c r="AF39" s="72"/>
      <c r="AG39" s="72"/>
      <c r="AH39" s="73"/>
    </row>
    <row r="40" spans="1:35" s="173" customFormat="1" ht="24.95" hidden="1" customHeight="1" x14ac:dyDescent="0.25">
      <c r="A40" s="421" t="s">
        <v>128</v>
      </c>
      <c r="B40" s="422"/>
      <c r="C40" s="423"/>
      <c r="D40" s="79" t="s">
        <v>129</v>
      </c>
      <c r="E40" s="272">
        <f>(B20*D12*B15*((100-B17)/(100-D18)))+(E20*G12*E15*((100-E17)/(100-G18)))+(H20*J12*H15*((100-H17)/(100-J18)))</f>
        <v>3.3991124539703526</v>
      </c>
      <c r="F40" s="273">
        <f>(B20*D13*B16)+(E20*G13*E16)+(H20*J13*H16)</f>
        <v>28.651685393258429</v>
      </c>
      <c r="G40" s="273">
        <f>B20*D14+E20*G14+H20*J14</f>
        <v>19.261637239165331</v>
      </c>
      <c r="H40" s="274">
        <f>B20*D15+E20*G15+H20*J15</f>
        <v>24.077046548956666</v>
      </c>
      <c r="I40" s="273">
        <f>(IFERROR((B12/B18*D17),0))+(IFERROR((E12/E18*G17),0)+(IFERROR((H12/H18*J17),0)))</f>
        <v>8310</v>
      </c>
      <c r="J40" s="275">
        <f>B20*D16+E20*G16+H20*J16</f>
        <v>1.9261637239165333E-3</v>
      </c>
      <c r="K40" s="270"/>
      <c r="L40" s="270"/>
      <c r="M40" s="270"/>
      <c r="N40" s="270"/>
      <c r="O40" s="270"/>
      <c r="P40" s="271"/>
      <c r="Q40" s="271"/>
      <c r="R40" s="271"/>
      <c r="S40" s="271"/>
      <c r="T40" s="271"/>
      <c r="U40" s="271"/>
      <c r="V40" s="271"/>
      <c r="W40" s="271"/>
      <c r="X40" s="271"/>
      <c r="Y40" s="271"/>
      <c r="Z40" s="271"/>
      <c r="AA40" s="271"/>
      <c r="AB40" s="271"/>
      <c r="AC40" s="234"/>
      <c r="AD40" s="419"/>
      <c r="AE40" s="420"/>
      <c r="AF40" s="72"/>
      <c r="AG40" s="72"/>
      <c r="AH40" s="73"/>
      <c r="AI40" s="234"/>
    </row>
    <row r="41" spans="1:35" s="173" customFormat="1" ht="24.95" hidden="1" customHeight="1" thickBot="1" x14ac:dyDescent="0.3">
      <c r="A41" s="424" t="s">
        <v>130</v>
      </c>
      <c r="B41" s="425"/>
      <c r="C41" s="426"/>
      <c r="D41" s="80" t="s">
        <v>129</v>
      </c>
      <c r="E41" s="276">
        <f>(B35*D27*B30*((100-B32)/(100-D33)))+(E35*G27*E30*((100-E32)/(100-G33)))+(H35*J27*H30*((100-H32)/(100-J33)))</f>
        <v>0</v>
      </c>
      <c r="F41" s="81">
        <f>(B35*D28*B31)+(E35*G28*E31)+(H35*J28*H31)</f>
        <v>0</v>
      </c>
      <c r="G41" s="82">
        <f>B35*D29+E35*G29+H35*J29</f>
        <v>0</v>
      </c>
      <c r="H41" s="82">
        <f>B35*D30+E35*G30+H35*J30</f>
        <v>0</v>
      </c>
      <c r="I41" s="82">
        <f>(IFERROR((B27/B33*D32),0))+(IFERROR((E27/E33*G32),0))+(IFERROR((H27/H33*J32),0))</f>
        <v>0</v>
      </c>
      <c r="J41" s="83">
        <f>B35*D31+E35*G31+H35*J31</f>
        <v>0</v>
      </c>
      <c r="K41" s="270"/>
      <c r="L41" s="270"/>
      <c r="M41" s="270"/>
      <c r="N41" s="270"/>
      <c r="O41" s="270"/>
      <c r="P41" s="271"/>
      <c r="Q41" s="271"/>
      <c r="R41" s="271"/>
      <c r="S41" s="271"/>
      <c r="T41" s="271"/>
      <c r="U41" s="271"/>
      <c r="V41" s="271"/>
      <c r="W41" s="271"/>
      <c r="X41" s="271"/>
      <c r="Y41" s="271"/>
      <c r="Z41" s="271"/>
      <c r="AA41" s="271"/>
      <c r="AB41" s="271"/>
      <c r="AC41" s="234"/>
      <c r="AD41" s="419"/>
      <c r="AE41" s="420"/>
      <c r="AF41" s="72"/>
      <c r="AG41" s="72"/>
      <c r="AH41" s="73"/>
      <c r="AI41" s="234"/>
    </row>
    <row r="42" spans="1:35" s="173" customFormat="1" ht="24.95" customHeight="1" thickBot="1" x14ac:dyDescent="0.3">
      <c r="A42" s="456" t="s">
        <v>131</v>
      </c>
      <c r="B42" s="457"/>
      <c r="C42" s="458"/>
      <c r="D42" s="84" t="s">
        <v>129</v>
      </c>
      <c r="E42" s="85">
        <f>E40-E41</f>
        <v>3.3991124539703526</v>
      </c>
      <c r="F42" s="86">
        <f>F40-F41</f>
        <v>28.651685393258429</v>
      </c>
      <c r="G42" s="86">
        <f t="shared" ref="G42:J42" si="0">G40-G41</f>
        <v>19.261637239165331</v>
      </c>
      <c r="H42" s="86">
        <f t="shared" si="0"/>
        <v>24.077046548956666</v>
      </c>
      <c r="I42" s="86">
        <f t="shared" si="0"/>
        <v>8310</v>
      </c>
      <c r="J42" s="87">
        <f t="shared" si="0"/>
        <v>1.9261637239165333E-3</v>
      </c>
      <c r="K42" s="270"/>
      <c r="L42" s="270"/>
      <c r="M42" s="270"/>
      <c r="N42" s="270"/>
      <c r="O42" s="270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34"/>
      <c r="AD42" s="234"/>
      <c r="AE42" s="234"/>
      <c r="AF42" s="234"/>
      <c r="AG42" s="234"/>
      <c r="AH42" s="234"/>
      <c r="AI42" s="234"/>
    </row>
    <row r="43" spans="1:35" s="173" customFormat="1" ht="24.95" hidden="1" customHeight="1" x14ac:dyDescent="0.25">
      <c r="A43" s="459" t="s">
        <v>132</v>
      </c>
      <c r="B43" s="460"/>
      <c r="C43" s="461"/>
      <c r="D43" s="88" t="s">
        <v>133</v>
      </c>
      <c r="E43" s="89">
        <f>IFERROR((E42/E40)*100,0)</f>
        <v>100</v>
      </c>
      <c r="F43" s="90">
        <f t="shared" ref="F43:J43" si="1">IFERROR((F42/F40)*100,0)</f>
        <v>100</v>
      </c>
      <c r="G43" s="90">
        <f t="shared" si="1"/>
        <v>100</v>
      </c>
      <c r="H43" s="90">
        <f t="shared" si="1"/>
        <v>100</v>
      </c>
      <c r="I43" s="90">
        <f t="shared" si="1"/>
        <v>100</v>
      </c>
      <c r="J43" s="91">
        <f t="shared" si="1"/>
        <v>100</v>
      </c>
      <c r="K43" s="277"/>
      <c r="L43" s="277"/>
      <c r="M43" s="277"/>
      <c r="N43" s="277"/>
      <c r="O43" s="277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234"/>
      <c r="AD43" s="234"/>
      <c r="AE43" s="234"/>
      <c r="AF43" s="234"/>
      <c r="AG43" s="234"/>
      <c r="AH43" s="234"/>
      <c r="AI43" s="234"/>
    </row>
    <row r="44" spans="1:35" s="173" customFormat="1" ht="24.95" hidden="1" customHeight="1" x14ac:dyDescent="0.25">
      <c r="A44" s="462" t="s">
        <v>134</v>
      </c>
      <c r="B44" s="463"/>
      <c r="C44" s="464"/>
      <c r="D44" s="92" t="s">
        <v>135</v>
      </c>
      <c r="E44" s="93">
        <f>IFERROR($I$53/E42,0)</f>
        <v>0</v>
      </c>
      <c r="F44" s="94">
        <f t="shared" ref="F44:J44" si="2">IFERROR($I$53/F42,0)</f>
        <v>0</v>
      </c>
      <c r="G44" s="94">
        <f t="shared" si="2"/>
        <v>0</v>
      </c>
      <c r="H44" s="94">
        <f t="shared" si="2"/>
        <v>0</v>
      </c>
      <c r="I44" s="94">
        <f t="shared" si="2"/>
        <v>0</v>
      </c>
      <c r="J44" s="95">
        <f t="shared" si="2"/>
        <v>0</v>
      </c>
      <c r="K44" s="278"/>
      <c r="L44" s="278"/>
      <c r="M44" s="278"/>
      <c r="N44" s="278"/>
      <c r="O44" s="278"/>
      <c r="P44" s="279"/>
      <c r="Q44" s="279"/>
      <c r="R44" s="279"/>
      <c r="S44" s="279"/>
      <c r="T44" s="279"/>
      <c r="U44" s="279"/>
      <c r="V44" s="279"/>
      <c r="W44" s="279"/>
      <c r="X44" s="279"/>
      <c r="Y44" s="279"/>
      <c r="Z44" s="279"/>
      <c r="AA44" s="279"/>
      <c r="AB44" s="279"/>
    </row>
    <row r="45" spans="1:35" s="173" customFormat="1" ht="30.75" hidden="1" customHeight="1" x14ac:dyDescent="0.25">
      <c r="A45" s="462" t="s">
        <v>136</v>
      </c>
      <c r="B45" s="463"/>
      <c r="C45" s="464"/>
      <c r="D45" s="92" t="s">
        <v>135</v>
      </c>
      <c r="E45" s="96">
        <v>0.39</v>
      </c>
      <c r="F45" s="97">
        <v>0.57999999999999996</v>
      </c>
      <c r="G45" s="98">
        <v>0.57999999999999996</v>
      </c>
      <c r="H45" s="98">
        <v>0.11</v>
      </c>
      <c r="I45" s="99">
        <v>3.2000000000000003E-4</v>
      </c>
      <c r="J45" s="100">
        <v>418.05</v>
      </c>
      <c r="K45" s="194"/>
      <c r="L45" s="194"/>
      <c r="M45" s="194"/>
      <c r="N45" s="194"/>
      <c r="O45" s="19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</row>
    <row r="46" spans="1:35" s="173" customFormat="1" ht="36" hidden="1" customHeight="1" thickBot="1" x14ac:dyDescent="0.3">
      <c r="A46" s="472" t="s">
        <v>137</v>
      </c>
      <c r="B46" s="473"/>
      <c r="C46" s="474"/>
      <c r="D46" s="101" t="s">
        <v>138</v>
      </c>
      <c r="E46" s="102">
        <f>E42*E45</f>
        <v>1.3256538570484375</v>
      </c>
      <c r="F46" s="103">
        <f t="shared" ref="F46:J46" si="3">F42*F45</f>
        <v>16.617977528089888</v>
      </c>
      <c r="G46" s="103">
        <f t="shared" si="3"/>
        <v>11.171749598715891</v>
      </c>
      <c r="H46" s="103">
        <f t="shared" si="3"/>
        <v>2.6484751203852333</v>
      </c>
      <c r="I46" s="103">
        <f t="shared" si="3"/>
        <v>2.6592000000000002</v>
      </c>
      <c r="J46" s="104">
        <f t="shared" si="3"/>
        <v>0.80523274478330675</v>
      </c>
      <c r="K46" s="194"/>
      <c r="L46" s="194"/>
      <c r="M46" s="194"/>
      <c r="N46" s="194"/>
      <c r="O46" s="19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</row>
    <row r="47" spans="1:35" s="173" customFormat="1" ht="63" hidden="1" customHeight="1" thickBot="1" x14ac:dyDescent="0.3">
      <c r="B47" s="105"/>
      <c r="C47" s="105"/>
      <c r="D47" s="106"/>
      <c r="E47" s="59"/>
      <c r="F47" s="106"/>
      <c r="G47" s="107"/>
      <c r="H47" s="107"/>
      <c r="I47" s="108"/>
      <c r="J47" s="109"/>
      <c r="K47" s="194"/>
      <c r="L47" s="194"/>
      <c r="M47" s="194"/>
      <c r="N47" s="194"/>
      <c r="O47" s="19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</row>
    <row r="48" spans="1:35" s="173" customFormat="1" ht="35.1" hidden="1" customHeight="1" thickBot="1" x14ac:dyDescent="0.3">
      <c r="A48" s="280" t="s">
        <v>139</v>
      </c>
      <c r="B48" s="110"/>
      <c r="C48" s="111"/>
      <c r="D48" s="281" t="s">
        <v>140</v>
      </c>
      <c r="E48" s="282" t="s">
        <v>1</v>
      </c>
      <c r="F48" s="283" t="s">
        <v>125</v>
      </c>
      <c r="G48" s="283" t="s">
        <v>126</v>
      </c>
      <c r="H48" s="284" t="s">
        <v>4</v>
      </c>
      <c r="I48" s="283" t="s">
        <v>127</v>
      </c>
      <c r="J48" s="285" t="s">
        <v>5</v>
      </c>
      <c r="K48" s="286"/>
      <c r="L48" s="286"/>
      <c r="M48" s="286"/>
      <c r="N48" s="286"/>
      <c r="O48" s="286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</row>
    <row r="49" spans="1:28" s="173" customFormat="1" ht="38.25" hidden="1" customHeight="1" thickBot="1" x14ac:dyDescent="0.3">
      <c r="A49" s="287" t="s">
        <v>141</v>
      </c>
      <c r="B49" s="112"/>
      <c r="C49" s="113"/>
      <c r="D49" s="288" t="s">
        <v>142</v>
      </c>
      <c r="E49" s="289">
        <f t="shared" ref="E49:J49" si="4">E42</f>
        <v>3.3991124539703526</v>
      </c>
      <c r="F49" s="290">
        <f t="shared" si="4"/>
        <v>28.651685393258429</v>
      </c>
      <c r="G49" s="290">
        <f t="shared" si="4"/>
        <v>19.261637239165331</v>
      </c>
      <c r="H49" s="291">
        <f t="shared" si="4"/>
        <v>24.077046548956666</v>
      </c>
      <c r="I49" s="291">
        <f t="shared" si="4"/>
        <v>8310</v>
      </c>
      <c r="J49" s="292">
        <f t="shared" si="4"/>
        <v>1.9261637239165333E-3</v>
      </c>
      <c r="K49" s="286"/>
      <c r="L49" s="286"/>
      <c r="M49" s="286"/>
      <c r="N49" s="286"/>
      <c r="O49" s="286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</row>
    <row r="50" spans="1:28" s="173" customFormat="1" ht="53.25" hidden="1" customHeight="1" thickBot="1" x14ac:dyDescent="0.3">
      <c r="B50" s="114">
        <f>FLOOR(B48-B49,1)</f>
        <v>0</v>
      </c>
      <c r="C50" s="115"/>
      <c r="D50" s="293" t="s">
        <v>143</v>
      </c>
      <c r="E50" s="294">
        <f t="shared" ref="E50:J50" si="5">E44</f>
        <v>0</v>
      </c>
      <c r="F50" s="116">
        <f t="shared" si="5"/>
        <v>0</v>
      </c>
      <c r="G50" s="295">
        <f t="shared" si="5"/>
        <v>0</v>
      </c>
      <c r="H50" s="295">
        <f t="shared" si="5"/>
        <v>0</v>
      </c>
      <c r="I50" s="117">
        <f t="shared" si="5"/>
        <v>0</v>
      </c>
      <c r="J50" s="296">
        <f t="shared" si="5"/>
        <v>0</v>
      </c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</row>
    <row r="51" spans="1:28" s="173" customFormat="1" ht="72.75" hidden="1" customHeight="1" thickBot="1" x14ac:dyDescent="0.3">
      <c r="B51" s="141"/>
      <c r="C51" s="115"/>
      <c r="D51" s="115"/>
      <c r="E51" s="118"/>
      <c r="F51" s="118"/>
      <c r="G51" s="437"/>
      <c r="H51" s="437"/>
      <c r="I51" s="141"/>
      <c r="J51" s="141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</row>
    <row r="52" spans="1:28" s="173" customFormat="1" ht="48.75" hidden="1" customHeight="1" thickBot="1" x14ac:dyDescent="0.3">
      <c r="A52" s="438" t="s">
        <v>144</v>
      </c>
      <c r="B52" s="439"/>
      <c r="C52" s="440"/>
      <c r="D52" s="119">
        <f>SUM(E46:J46)</f>
        <v>35.228288849022753</v>
      </c>
      <c r="E52" s="441" t="s">
        <v>145</v>
      </c>
      <c r="F52" s="442"/>
      <c r="G52" s="443" t="s">
        <v>146</v>
      </c>
      <c r="H52" s="444"/>
      <c r="I52" s="445">
        <f>[3]KK!J42</f>
        <v>0</v>
      </c>
      <c r="J52" s="446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</row>
    <row r="53" spans="1:28" s="173" customFormat="1" ht="54.75" hidden="1" customHeight="1" thickBot="1" x14ac:dyDescent="0.3">
      <c r="A53" s="447" t="s">
        <v>147</v>
      </c>
      <c r="B53" s="448"/>
      <c r="C53" s="449"/>
      <c r="D53" s="120">
        <f>IFERROR(1/D54*100000,0)</f>
        <v>0</v>
      </c>
      <c r="E53" s="450">
        <f>FLOOR(D56,0.01)</f>
        <v>0</v>
      </c>
      <c r="F53" s="451"/>
      <c r="G53" s="452" t="s">
        <v>148</v>
      </c>
      <c r="H53" s="453"/>
      <c r="I53" s="454">
        <f>[3]KK!J50</f>
        <v>0</v>
      </c>
      <c r="J53" s="455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</row>
    <row r="54" spans="1:28" s="173" customFormat="1" ht="38.25" hidden="1" customHeight="1" x14ac:dyDescent="0.25">
      <c r="B54" s="141"/>
      <c r="C54" s="121" t="s">
        <v>149</v>
      </c>
      <c r="D54" s="122">
        <f>I53/D52</f>
        <v>0</v>
      </c>
      <c r="E54" s="118"/>
      <c r="F54" s="141"/>
      <c r="G54" s="437"/>
      <c r="H54" s="437"/>
      <c r="I54" s="141"/>
      <c r="J54" s="141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</row>
    <row r="55" spans="1:28" s="173" customFormat="1" ht="41.25" hidden="1" customHeight="1" x14ac:dyDescent="0.25">
      <c r="B55" s="123"/>
      <c r="C55" s="124" t="s">
        <v>150</v>
      </c>
      <c r="D55" s="125">
        <f>(D53^(1/2)/4)/1.75</f>
        <v>0</v>
      </c>
      <c r="E55" s="141"/>
      <c r="F55" s="126"/>
      <c r="G55" s="141"/>
      <c r="H55" s="141"/>
      <c r="I55" s="127"/>
      <c r="J55" s="141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</row>
    <row r="56" spans="1:28" s="173" customFormat="1" ht="45" hidden="1" customHeight="1" x14ac:dyDescent="0.25">
      <c r="B56" s="123"/>
      <c r="C56" s="124"/>
      <c r="D56" s="128">
        <f>IF(D55&lt;3,D55,3)</f>
        <v>0</v>
      </c>
      <c r="E56" s="123"/>
      <c r="F56" s="297"/>
      <c r="G56" s="468"/>
      <c r="H56" s="468"/>
      <c r="I56" s="129"/>
      <c r="J56" s="127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</row>
    <row r="57" spans="1:28" s="173" customFormat="1" ht="34.5" hidden="1" customHeight="1" x14ac:dyDescent="0.25">
      <c r="A57" s="130"/>
      <c r="B57" s="131"/>
      <c r="C57" s="123"/>
      <c r="D57" s="131"/>
      <c r="E57" s="132"/>
      <c r="F57" s="469" t="s">
        <v>151</v>
      </c>
      <c r="G57" s="469"/>
      <c r="H57" s="469"/>
      <c r="I57" s="469"/>
      <c r="J57" s="469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</row>
    <row r="58" spans="1:28" s="173" customFormat="1" ht="42.75" hidden="1" customHeight="1" x14ac:dyDescent="0.25">
      <c r="A58" s="130"/>
      <c r="B58" s="130" t="s">
        <v>152</v>
      </c>
      <c r="C58" s="131"/>
      <c r="D58" s="133" t="s">
        <v>153</v>
      </c>
      <c r="E58" s="134"/>
      <c r="F58" s="469"/>
      <c r="G58" s="469"/>
      <c r="H58" s="469"/>
      <c r="I58" s="469"/>
      <c r="J58" s="469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</row>
    <row r="59" spans="1:28" s="173" customFormat="1" ht="42" hidden="1" customHeight="1" x14ac:dyDescent="0.25">
      <c r="A59" s="135"/>
      <c r="B59" s="136" t="str">
        <f>[3]KK!B70</f>
        <v>Agnieszka Kowalkowska</v>
      </c>
      <c r="C59" s="137"/>
      <c r="D59" s="136" t="str">
        <f>[3]KK!D70</f>
        <v>Agnieszka Kowalkowska</v>
      </c>
      <c r="E59" s="138"/>
      <c r="F59" s="469"/>
      <c r="G59" s="469"/>
      <c r="H59" s="469"/>
      <c r="I59" s="469"/>
      <c r="J59" s="469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</row>
    <row r="60" spans="1:28" s="173" customFormat="1" ht="15.75" hidden="1" customHeight="1" x14ac:dyDescent="0.25">
      <c r="A60" s="298"/>
      <c r="B60" s="137" t="s">
        <v>154</v>
      </c>
      <c r="C60" s="137"/>
      <c r="D60" s="139" t="s">
        <v>155</v>
      </c>
      <c r="E60" s="140"/>
      <c r="F60" s="469"/>
      <c r="G60" s="469"/>
      <c r="H60" s="469"/>
      <c r="I60" s="469"/>
      <c r="J60" s="469"/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</row>
    <row r="61" spans="1:28" s="173" customFormat="1" hidden="1" x14ac:dyDescent="0.25">
      <c r="A61" s="141"/>
      <c r="B61" s="141"/>
      <c r="C61" s="299"/>
      <c r="D61" s="298"/>
      <c r="E61" s="141"/>
      <c r="F61" s="299"/>
      <c r="G61" s="299"/>
      <c r="H61" s="141"/>
      <c r="I61" s="300"/>
      <c r="J61" s="301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</row>
    <row r="62" spans="1:28" s="173" customFormat="1" hidden="1" x14ac:dyDescent="0.25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4"/>
      <c r="AB62" s="204"/>
    </row>
    <row r="63" spans="1:28" s="173" customFormat="1" x14ac:dyDescent="0.25">
      <c r="A63" s="141"/>
      <c r="B63" s="141"/>
      <c r="C63" s="141"/>
      <c r="D63" s="141"/>
      <c r="E63" s="141"/>
      <c r="F63" s="470"/>
      <c r="G63" s="470"/>
      <c r="H63" s="141"/>
      <c r="I63" s="142"/>
      <c r="J63" s="141"/>
      <c r="P63" s="204"/>
      <c r="Q63" s="204"/>
      <c r="R63" s="204"/>
      <c r="S63" s="204"/>
      <c r="T63" s="204"/>
      <c r="U63" s="175"/>
      <c r="V63" s="204"/>
      <c r="W63" s="204"/>
      <c r="X63" s="204"/>
      <c r="Y63" s="204"/>
      <c r="Z63" s="204"/>
      <c r="AA63" s="204"/>
      <c r="AB63" s="204"/>
    </row>
    <row r="64" spans="1:28" s="234" customFormat="1" x14ac:dyDescent="0.25">
      <c r="A64" s="141"/>
      <c r="B64" s="141"/>
      <c r="C64" s="141"/>
      <c r="D64" s="141"/>
      <c r="E64" s="141"/>
      <c r="F64" s="141"/>
      <c r="G64" s="141"/>
      <c r="H64" s="141"/>
      <c r="I64" s="143"/>
      <c r="J64" s="141"/>
      <c r="P64" s="191"/>
      <c r="Q64" s="191"/>
      <c r="R64" s="191"/>
      <c r="S64" s="191"/>
      <c r="T64" s="191"/>
      <c r="U64" s="175"/>
      <c r="V64" s="191"/>
      <c r="W64" s="191"/>
      <c r="X64" s="191"/>
      <c r="Y64" s="191"/>
      <c r="Z64" s="191"/>
      <c r="AA64" s="191"/>
      <c r="AB64" s="191"/>
    </row>
    <row r="65" spans="1:62" s="234" customFormat="1" x14ac:dyDescent="0.25">
      <c r="A65" s="141"/>
      <c r="B65" s="141"/>
      <c r="C65" s="141"/>
      <c r="D65" s="141"/>
      <c r="E65" s="141"/>
      <c r="F65" s="141"/>
      <c r="G65" s="141"/>
      <c r="H65" s="141"/>
      <c r="I65" s="144"/>
      <c r="J65" s="141"/>
      <c r="P65" s="191"/>
      <c r="Q65" s="191"/>
      <c r="R65" s="191"/>
      <c r="S65" s="191"/>
      <c r="T65" s="191"/>
      <c r="U65" s="175"/>
      <c r="V65" s="191"/>
      <c r="W65" s="191"/>
      <c r="X65" s="191"/>
      <c r="Y65" s="191"/>
      <c r="Z65" s="191"/>
      <c r="AA65" s="191"/>
      <c r="AB65" s="191"/>
    </row>
    <row r="66" spans="1:62" s="234" customFormat="1" x14ac:dyDescent="0.25">
      <c r="A66" s="141"/>
      <c r="B66" s="141"/>
      <c r="C66" s="141"/>
      <c r="D66" s="141"/>
      <c r="E66" s="141"/>
      <c r="F66" s="141"/>
      <c r="G66" s="141"/>
      <c r="H66" s="141"/>
      <c r="I66" s="141"/>
      <c r="J66" s="141"/>
      <c r="P66" s="191"/>
      <c r="Q66" s="191"/>
      <c r="R66" s="191"/>
      <c r="S66" s="191"/>
      <c r="T66" s="191"/>
      <c r="U66" s="175"/>
      <c r="V66" s="191"/>
      <c r="W66" s="191"/>
      <c r="X66" s="191"/>
      <c r="Y66" s="191"/>
      <c r="Z66" s="191"/>
      <c r="AA66" s="191"/>
      <c r="AB66" s="191"/>
    </row>
    <row r="67" spans="1:62" s="234" customFormat="1" x14ac:dyDescent="0.25">
      <c r="A67" s="141"/>
      <c r="B67" s="141"/>
      <c r="C67" s="141"/>
      <c r="D67" s="141"/>
      <c r="E67" s="141"/>
      <c r="F67" s="141"/>
      <c r="G67" s="141"/>
      <c r="H67" s="141"/>
      <c r="I67" s="141"/>
      <c r="J67" s="141"/>
      <c r="P67" s="191"/>
      <c r="Q67" s="191"/>
      <c r="R67" s="191"/>
      <c r="S67" s="191"/>
      <c r="T67" s="191"/>
      <c r="U67" s="175"/>
      <c r="V67" s="191"/>
      <c r="W67" s="191"/>
      <c r="X67" s="191"/>
      <c r="Y67" s="191"/>
      <c r="Z67" s="191"/>
      <c r="AA67" s="191"/>
      <c r="AB67" s="191"/>
    </row>
    <row r="68" spans="1:62" s="234" customFormat="1" x14ac:dyDescent="0.25">
      <c r="A68" s="141"/>
      <c r="B68" s="141"/>
      <c r="C68" s="141"/>
      <c r="D68" s="141"/>
      <c r="E68" s="141"/>
      <c r="F68" s="141"/>
      <c r="G68" s="141"/>
      <c r="H68" s="141"/>
      <c r="I68" s="141"/>
      <c r="J68" s="141"/>
      <c r="P68" s="191"/>
      <c r="Q68" s="191"/>
      <c r="R68" s="191"/>
      <c r="S68" s="191"/>
      <c r="T68" s="191"/>
      <c r="U68" s="175"/>
      <c r="V68" s="191"/>
      <c r="W68" s="191"/>
      <c r="X68" s="191"/>
      <c r="Y68" s="191"/>
      <c r="Z68" s="191"/>
      <c r="AA68" s="191"/>
      <c r="AB68" s="191"/>
    </row>
    <row r="69" spans="1:62" s="234" customFormat="1" x14ac:dyDescent="0.25">
      <c r="A69" s="141"/>
      <c r="B69" s="141"/>
      <c r="C69" s="141"/>
      <c r="D69" s="141"/>
      <c r="E69" s="141"/>
      <c r="F69" s="141"/>
      <c r="G69" s="141"/>
      <c r="H69" s="141"/>
      <c r="I69" s="141"/>
      <c r="J69" s="141"/>
      <c r="P69" s="191"/>
      <c r="Q69" s="191"/>
      <c r="R69" s="191"/>
      <c r="S69" s="191"/>
      <c r="T69" s="191"/>
      <c r="U69" s="175"/>
      <c r="V69" s="191"/>
      <c r="W69" s="191"/>
      <c r="X69" s="191"/>
      <c r="Y69" s="191"/>
      <c r="Z69" s="191"/>
      <c r="AA69" s="191"/>
      <c r="AB69" s="191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471"/>
      <c r="AO69" s="471"/>
      <c r="AP69" s="471"/>
      <c r="AQ69" s="471"/>
      <c r="AR69" s="471"/>
      <c r="AS69" s="465"/>
      <c r="AT69" s="465"/>
      <c r="AU69" s="465"/>
      <c r="AV69" s="465"/>
      <c r="AW69" s="465"/>
      <c r="AX69" s="465"/>
      <c r="AY69" s="465"/>
      <c r="AZ69" s="465"/>
      <c r="BA69" s="465"/>
      <c r="BB69" s="465"/>
      <c r="BC69" s="465"/>
      <c r="BD69" s="465"/>
      <c r="BE69" s="465"/>
      <c r="BF69" s="465"/>
      <c r="BG69" s="465"/>
      <c r="BH69" s="465"/>
      <c r="BI69" s="465"/>
      <c r="BJ69" s="465"/>
    </row>
    <row r="70" spans="1:62" s="234" customFormat="1" x14ac:dyDescent="0.25">
      <c r="A70" s="141"/>
      <c r="B70" s="141"/>
      <c r="C70" s="141"/>
      <c r="D70" s="141"/>
      <c r="E70" s="141"/>
      <c r="F70" s="141"/>
      <c r="G70" s="141"/>
      <c r="H70" s="141"/>
      <c r="I70" s="141"/>
      <c r="J70" s="141"/>
      <c r="P70" s="191"/>
      <c r="Q70" s="191"/>
      <c r="R70" s="191"/>
      <c r="S70" s="191"/>
      <c r="T70" s="191"/>
      <c r="U70" s="175"/>
      <c r="V70" s="191"/>
      <c r="W70" s="191"/>
      <c r="X70" s="191"/>
      <c r="Y70" s="191"/>
      <c r="Z70" s="191"/>
      <c r="AA70" s="191"/>
      <c r="AB70" s="191"/>
      <c r="AC70" s="105"/>
      <c r="AD70" s="105"/>
      <c r="AE70" s="105"/>
      <c r="AF70" s="146"/>
      <c r="AG70" s="146"/>
      <c r="AH70" s="146"/>
      <c r="AI70" s="146"/>
      <c r="AJ70" s="146"/>
      <c r="AK70" s="146"/>
      <c r="AL70" s="146"/>
      <c r="AM70" s="146"/>
      <c r="AN70" s="471"/>
      <c r="AO70" s="471"/>
      <c r="AP70" s="471"/>
      <c r="AQ70" s="471"/>
      <c r="AR70" s="471"/>
      <c r="AS70" s="465"/>
      <c r="AT70" s="465"/>
      <c r="AU70" s="465"/>
      <c r="AV70" s="465"/>
      <c r="AW70" s="465"/>
      <c r="AX70" s="465"/>
      <c r="AY70" s="465"/>
      <c r="AZ70" s="465"/>
      <c r="BA70" s="465"/>
      <c r="BB70" s="465"/>
      <c r="BC70" s="465"/>
      <c r="BD70" s="465"/>
      <c r="BE70" s="465"/>
      <c r="BF70" s="465"/>
      <c r="BG70" s="465"/>
      <c r="BH70" s="465"/>
      <c r="BI70" s="465"/>
      <c r="BJ70" s="465"/>
    </row>
    <row r="71" spans="1:62" s="234" customFormat="1" x14ac:dyDescent="0.25">
      <c r="A71" s="141"/>
      <c r="C71" s="141"/>
      <c r="D71" s="141"/>
      <c r="F71" s="141"/>
      <c r="G71" s="141"/>
      <c r="I71" s="141"/>
      <c r="J71" s="14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  <c r="AA71" s="191"/>
      <c r="AB71" s="191"/>
      <c r="AC71" s="105"/>
      <c r="AD71" s="105"/>
      <c r="AE71" s="105"/>
      <c r="AF71" s="146"/>
      <c r="AG71" s="146"/>
      <c r="AH71" s="147"/>
      <c r="AI71" s="147"/>
      <c r="AJ71" s="146"/>
      <c r="AK71" s="147"/>
      <c r="AL71" s="147"/>
      <c r="AM71" s="147"/>
      <c r="AN71" s="471"/>
      <c r="AO71" s="471"/>
      <c r="AP71" s="471"/>
      <c r="AQ71" s="471"/>
      <c r="AR71" s="471"/>
      <c r="AS71" s="465"/>
      <c r="AT71" s="465"/>
      <c r="AU71" s="465"/>
      <c r="AV71" s="465"/>
      <c r="AW71" s="465"/>
      <c r="AX71" s="465"/>
      <c r="AY71" s="465"/>
      <c r="AZ71" s="465"/>
      <c r="BA71" s="465"/>
      <c r="BB71" s="465"/>
      <c r="BC71" s="465"/>
      <c r="BD71" s="465"/>
      <c r="BE71" s="465"/>
      <c r="BF71" s="465"/>
      <c r="BG71" s="465"/>
      <c r="BH71" s="465"/>
      <c r="BI71" s="465"/>
      <c r="BJ71" s="465"/>
    </row>
    <row r="72" spans="1:62" s="234" customFormat="1" x14ac:dyDescent="0.25">
      <c r="A72" s="14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  <c r="AA72" s="191"/>
      <c r="AB72" s="191"/>
      <c r="AC72" s="105"/>
      <c r="AD72" s="105"/>
      <c r="AE72" s="105"/>
      <c r="AF72" s="147"/>
      <c r="AG72" s="147"/>
      <c r="AH72" s="147"/>
      <c r="AI72" s="147"/>
      <c r="AJ72" s="147"/>
      <c r="AK72" s="147"/>
      <c r="AL72" s="147"/>
      <c r="AM72" s="147"/>
      <c r="AN72" s="105"/>
      <c r="AO72" s="105"/>
      <c r="AP72" s="146"/>
      <c r="AQ72" s="146"/>
      <c r="AR72" s="146"/>
      <c r="AS72" s="465"/>
      <c r="AT72" s="465"/>
      <c r="AU72" s="465"/>
      <c r="AV72" s="465"/>
      <c r="AW72" s="465"/>
      <c r="AX72" s="465"/>
      <c r="AY72" s="465"/>
      <c r="AZ72" s="465"/>
      <c r="BA72" s="465"/>
      <c r="BB72" s="465"/>
      <c r="BC72" s="465"/>
      <c r="BD72" s="465"/>
      <c r="BE72" s="465"/>
      <c r="BF72" s="465"/>
      <c r="BG72" s="465"/>
      <c r="BH72" s="465"/>
      <c r="BI72" s="465"/>
      <c r="BJ72" s="465"/>
    </row>
    <row r="73" spans="1:62" s="234" customFormat="1" x14ac:dyDescent="0.25">
      <c r="A73" s="14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  <c r="AA73" s="191"/>
      <c r="AB73" s="191"/>
      <c r="AC73" s="59"/>
      <c r="AD73" s="59"/>
      <c r="AE73" s="59"/>
      <c r="AF73" s="146"/>
      <c r="AG73" s="146"/>
      <c r="AH73" s="147"/>
      <c r="AI73" s="147"/>
      <c r="AJ73" s="141"/>
      <c r="AK73" s="141"/>
      <c r="AL73" s="147"/>
      <c r="AM73" s="147"/>
      <c r="AN73" s="59"/>
      <c r="AO73" s="59"/>
      <c r="AP73" s="146"/>
      <c r="AQ73" s="147"/>
      <c r="AR73" s="147"/>
      <c r="AS73" s="465"/>
      <c r="AT73" s="465"/>
      <c r="AU73" s="465"/>
      <c r="AV73" s="465"/>
      <c r="AW73" s="465"/>
      <c r="AX73" s="465"/>
      <c r="AY73" s="465"/>
      <c r="AZ73" s="465"/>
      <c r="BA73" s="465"/>
      <c r="BB73" s="465"/>
      <c r="BC73" s="465"/>
      <c r="BD73" s="465"/>
      <c r="BE73" s="465"/>
      <c r="BF73" s="465"/>
      <c r="BG73" s="465"/>
      <c r="BH73" s="465"/>
      <c r="BI73" s="465"/>
      <c r="BJ73" s="465"/>
    </row>
    <row r="74" spans="1:62" s="234" customFormat="1" x14ac:dyDescent="0.25">
      <c r="A74" s="141"/>
      <c r="P74" s="191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105"/>
      <c r="AD74" s="105"/>
      <c r="AE74" s="59"/>
      <c r="AF74" s="129"/>
      <c r="AG74" s="129"/>
      <c r="AH74" s="129"/>
      <c r="AI74" s="129"/>
      <c r="AJ74" s="129"/>
      <c r="AK74" s="129"/>
      <c r="AL74" s="129"/>
      <c r="AM74" s="129"/>
      <c r="AN74" s="105"/>
      <c r="AO74" s="59"/>
      <c r="AP74" s="146"/>
      <c r="AQ74" s="146"/>
      <c r="AR74" s="105"/>
      <c r="AS74" s="465"/>
      <c r="AT74" s="465"/>
      <c r="AU74" s="465"/>
      <c r="AV74" s="465"/>
      <c r="AW74" s="465"/>
      <c r="AX74" s="465"/>
      <c r="AY74" s="148"/>
      <c r="AZ74" s="148"/>
      <c r="BA74" s="145"/>
      <c r="BB74" s="145"/>
      <c r="BC74" s="145"/>
      <c r="BD74" s="113"/>
      <c r="BE74" s="148"/>
      <c r="BF74" s="148"/>
      <c r="BG74" s="145"/>
      <c r="BH74" s="145"/>
      <c r="BI74" s="145"/>
      <c r="BJ74" s="113"/>
    </row>
    <row r="75" spans="1:62" s="234" customFormat="1" x14ac:dyDescent="0.25">
      <c r="A75" s="14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05"/>
      <c r="AD75" s="105"/>
      <c r="AE75" s="105"/>
      <c r="AF75" s="146"/>
      <c r="AG75" s="146"/>
      <c r="AH75" s="147"/>
      <c r="AI75" s="147"/>
      <c r="AJ75" s="129"/>
      <c r="AK75" s="129"/>
      <c r="AL75" s="129"/>
      <c r="AM75" s="129"/>
      <c r="AN75" s="141"/>
      <c r="AO75" s="141"/>
      <c r="AP75" s="129"/>
      <c r="AQ75" s="129"/>
      <c r="AR75" s="129"/>
      <c r="AS75" s="113"/>
      <c r="AT75" s="113"/>
      <c r="AU75" s="145"/>
      <c r="AV75" s="149"/>
      <c r="AW75" s="149"/>
      <c r="AX75" s="145"/>
      <c r="AY75" s="113"/>
      <c r="AZ75" s="113"/>
      <c r="BA75" s="145"/>
      <c r="BB75" s="149"/>
      <c r="BC75" s="149"/>
      <c r="BD75" s="113"/>
      <c r="BE75" s="113"/>
      <c r="BF75" s="113"/>
      <c r="BG75" s="145"/>
      <c r="BH75" s="149"/>
      <c r="BI75" s="149"/>
      <c r="BJ75" s="113"/>
    </row>
    <row r="76" spans="1:62" s="234" customFormat="1" x14ac:dyDescent="0.25">
      <c r="A76" s="141"/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05"/>
      <c r="AD76" s="105"/>
      <c r="AE76" s="105"/>
      <c r="AF76" s="146"/>
      <c r="AG76" s="146"/>
      <c r="AH76" s="147"/>
      <c r="AI76" s="147"/>
      <c r="AJ76" s="129"/>
      <c r="AK76" s="129"/>
      <c r="AL76" s="129"/>
      <c r="AM76" s="129"/>
      <c r="AN76" s="141"/>
      <c r="AO76" s="141"/>
      <c r="AP76" s="129"/>
      <c r="AQ76" s="129"/>
      <c r="AR76" s="129"/>
      <c r="AS76" s="113"/>
      <c r="AT76" s="113"/>
      <c r="AU76" s="145"/>
      <c r="AV76" s="149"/>
      <c r="AW76" s="149"/>
      <c r="AX76" s="145"/>
      <c r="AY76" s="113"/>
      <c r="AZ76" s="113"/>
      <c r="BA76" s="145"/>
      <c r="BB76" s="149"/>
      <c r="BC76" s="149"/>
      <c r="BD76" s="113"/>
      <c r="BE76" s="113"/>
      <c r="BF76" s="113"/>
      <c r="BG76" s="145"/>
      <c r="BH76" s="149"/>
      <c r="BI76" s="149"/>
      <c r="BJ76" s="113"/>
    </row>
    <row r="77" spans="1:62" s="234" customFormat="1" x14ac:dyDescent="0.25">
      <c r="A77" s="141"/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191"/>
      <c r="AC77" s="105"/>
      <c r="AD77" s="105"/>
      <c r="AE77" s="105"/>
      <c r="AF77" s="129"/>
      <c r="AG77" s="129"/>
      <c r="AH77" s="129"/>
      <c r="AI77" s="129"/>
      <c r="AJ77" s="141"/>
      <c r="AK77" s="129"/>
      <c r="AL77" s="129"/>
      <c r="AM77" s="129"/>
      <c r="AN77" s="105"/>
      <c r="AO77" s="141"/>
      <c r="AP77" s="129"/>
      <c r="AQ77" s="129"/>
      <c r="AR77" s="129"/>
      <c r="AS77" s="148"/>
      <c r="AT77" s="113"/>
      <c r="AU77" s="113"/>
      <c r="AV77" s="113"/>
      <c r="AW77" s="113"/>
      <c r="AX77" s="113"/>
      <c r="AY77" s="148"/>
      <c r="AZ77" s="113"/>
      <c r="BA77" s="113"/>
      <c r="BB77" s="113"/>
      <c r="BC77" s="113"/>
      <c r="BD77" s="77"/>
      <c r="BE77" s="148"/>
      <c r="BF77" s="113"/>
      <c r="BG77" s="113"/>
      <c r="BH77" s="113"/>
      <c r="BI77" s="113"/>
      <c r="BJ77" s="113"/>
    </row>
    <row r="78" spans="1:62" s="234" customFormat="1" ht="32.25" customHeight="1" x14ac:dyDescent="0.25">
      <c r="A78" s="141"/>
      <c r="P78" s="191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50"/>
      <c r="AD78" s="150"/>
      <c r="AE78" s="150"/>
      <c r="AF78" s="141"/>
      <c r="AG78" s="141"/>
      <c r="AH78" s="141"/>
      <c r="AI78" s="141"/>
      <c r="AJ78" s="141"/>
      <c r="AK78" s="141"/>
      <c r="AL78" s="141"/>
      <c r="AM78" s="141"/>
      <c r="AN78" s="150"/>
      <c r="AO78" s="150"/>
      <c r="AR78" s="150"/>
      <c r="AS78" s="150"/>
      <c r="AT78" s="150"/>
      <c r="AY78" s="150"/>
      <c r="AZ78" s="150"/>
      <c r="BE78" s="150"/>
      <c r="BF78" s="150"/>
      <c r="BG78" s="113"/>
      <c r="BH78" s="113"/>
      <c r="BI78" s="113"/>
      <c r="BJ78" s="77"/>
    </row>
    <row r="79" spans="1:62" s="234" customFormat="1" ht="18.75" x14ac:dyDescent="0.3">
      <c r="A79" s="141"/>
      <c r="P79" s="191"/>
      <c r="Q79" s="191"/>
      <c r="R79" s="191"/>
      <c r="S79" s="191"/>
      <c r="T79" s="191"/>
      <c r="U79" s="191"/>
      <c r="V79" s="191"/>
      <c r="W79" s="191"/>
      <c r="X79" s="191"/>
      <c r="Y79" s="191"/>
      <c r="Z79" s="191"/>
      <c r="AA79" s="191"/>
      <c r="AB79" s="191"/>
      <c r="AC79" s="129"/>
      <c r="AD79" s="141"/>
      <c r="AE79" s="141"/>
      <c r="AF79" s="151"/>
      <c r="AG79" s="151"/>
      <c r="AH79" s="151"/>
      <c r="AI79" s="151"/>
      <c r="AJ79" s="151"/>
      <c r="AK79" s="151"/>
      <c r="AL79" s="151"/>
      <c r="AM79" s="151"/>
      <c r="AN79" s="141"/>
      <c r="AO79" s="141"/>
      <c r="AP79" s="151"/>
      <c r="AQ79" s="151"/>
      <c r="AR79" s="151"/>
      <c r="AS79" s="141"/>
      <c r="AT79" s="141"/>
      <c r="AU79" s="152"/>
      <c r="AV79" s="152"/>
      <c r="AW79" s="152"/>
      <c r="AX79" s="152"/>
      <c r="AY79" s="141"/>
      <c r="AZ79" s="141"/>
      <c r="BA79" s="151"/>
      <c r="BB79" s="151"/>
      <c r="BC79" s="151"/>
      <c r="BD79" s="151"/>
      <c r="BE79" s="141"/>
      <c r="BF79" s="141"/>
      <c r="BG79" s="153"/>
      <c r="BH79" s="153"/>
      <c r="BI79" s="153"/>
      <c r="BJ79" s="151"/>
    </row>
    <row r="80" spans="1:62" s="234" customFormat="1" ht="18.75" x14ac:dyDescent="0.3">
      <c r="A80" s="141"/>
      <c r="P80" s="191"/>
      <c r="Q80" s="191"/>
      <c r="R80" s="191"/>
      <c r="S80" s="191"/>
      <c r="T80" s="191"/>
      <c r="U80" s="191"/>
      <c r="V80" s="191"/>
      <c r="W80" s="191"/>
      <c r="X80" s="191"/>
      <c r="Y80" s="191"/>
      <c r="Z80" s="191"/>
      <c r="AA80" s="191"/>
      <c r="AB80" s="191"/>
      <c r="AC80" s="129"/>
      <c r="AD80" s="141"/>
      <c r="AE80" s="141"/>
      <c r="AF80" s="151"/>
      <c r="AG80" s="151"/>
      <c r="AH80" s="151"/>
      <c r="AI80" s="151"/>
      <c r="AJ80" s="151"/>
      <c r="AK80" s="151"/>
      <c r="AL80" s="151"/>
      <c r="AM80" s="151"/>
      <c r="AN80" s="141"/>
      <c r="AO80" s="141"/>
      <c r="AP80" s="151"/>
      <c r="AQ80" s="151"/>
      <c r="AR80" s="151"/>
      <c r="AS80" s="141"/>
      <c r="AT80" s="141"/>
      <c r="AU80" s="152"/>
      <c r="AV80" s="152"/>
      <c r="AW80" s="152"/>
      <c r="AX80" s="152"/>
      <c r="AY80" s="141"/>
      <c r="AZ80" s="141"/>
      <c r="BA80" s="151"/>
      <c r="BB80" s="151"/>
      <c r="BC80" s="151"/>
      <c r="BD80" s="151"/>
      <c r="BE80" s="141"/>
      <c r="BF80" s="141"/>
      <c r="BG80" s="153"/>
      <c r="BH80" s="153"/>
      <c r="BI80" s="153"/>
      <c r="BJ80" s="151"/>
    </row>
    <row r="81" spans="1:66" s="234" customFormat="1" ht="18.75" x14ac:dyDescent="0.3">
      <c r="A81" s="141"/>
      <c r="P81" s="191"/>
      <c r="Q81" s="191"/>
      <c r="R81" s="191"/>
      <c r="S81" s="191"/>
      <c r="T81" s="191"/>
      <c r="U81" s="191"/>
      <c r="V81" s="191"/>
      <c r="W81" s="191"/>
      <c r="X81" s="191"/>
      <c r="Y81" s="191"/>
      <c r="Z81" s="191"/>
      <c r="AA81" s="191"/>
      <c r="AB81" s="191"/>
      <c r="AC81" s="129"/>
      <c r="AD81" s="141"/>
      <c r="AE81" s="141"/>
      <c r="AF81" s="151"/>
      <c r="AG81" s="151"/>
      <c r="AH81" s="151"/>
      <c r="AI81" s="151"/>
      <c r="AJ81" s="151"/>
      <c r="AK81" s="151"/>
      <c r="AL81" s="151"/>
      <c r="AM81" s="151"/>
      <c r="AN81" s="141"/>
      <c r="AO81" s="129"/>
      <c r="AP81" s="151"/>
      <c r="AQ81" s="151"/>
      <c r="AR81" s="151"/>
      <c r="AS81" s="141"/>
      <c r="AT81" s="129"/>
      <c r="AU81" s="152"/>
      <c r="AV81" s="152"/>
      <c r="AW81" s="152"/>
      <c r="AX81" s="152"/>
      <c r="AY81" s="141"/>
      <c r="AZ81" s="129"/>
      <c r="BA81" s="151"/>
      <c r="BB81" s="151"/>
      <c r="BC81" s="151"/>
      <c r="BD81" s="151"/>
      <c r="BE81" s="141"/>
      <c r="BF81" s="129"/>
      <c r="BG81" s="153"/>
      <c r="BH81" s="153"/>
      <c r="BI81" s="153"/>
      <c r="BJ81" s="151"/>
    </row>
    <row r="82" spans="1:66" s="234" customFormat="1" ht="21" x14ac:dyDescent="0.35">
      <c r="A82" s="141"/>
      <c r="P82" s="191"/>
      <c r="Q82" s="191"/>
      <c r="R82" s="191"/>
      <c r="S82" s="191"/>
      <c r="T82" s="191"/>
      <c r="U82" s="191"/>
      <c r="V82" s="191"/>
      <c r="W82" s="191"/>
      <c r="X82" s="191"/>
      <c r="Y82" s="191"/>
      <c r="Z82" s="191"/>
      <c r="AA82" s="191"/>
      <c r="AB82" s="191"/>
      <c r="AC82" s="129"/>
      <c r="AD82" s="141"/>
      <c r="AE82" s="129"/>
      <c r="AF82" s="154"/>
      <c r="AG82" s="154"/>
      <c r="AH82" s="154"/>
      <c r="AI82" s="154"/>
      <c r="AJ82" s="154"/>
      <c r="AK82" s="154"/>
      <c r="AL82" s="154"/>
      <c r="AM82" s="154"/>
      <c r="AN82" s="141"/>
      <c r="AO82" s="141"/>
      <c r="AP82" s="155"/>
      <c r="AQ82" s="155"/>
      <c r="AR82" s="155"/>
      <c r="AS82" s="141"/>
      <c r="AT82" s="141"/>
      <c r="AU82" s="156"/>
      <c r="AV82" s="156"/>
      <c r="AW82" s="156"/>
      <c r="AX82" s="156"/>
      <c r="AY82" s="141"/>
      <c r="AZ82" s="141"/>
      <c r="BA82" s="155"/>
      <c r="BB82" s="155"/>
      <c r="BC82" s="155"/>
      <c r="BD82" s="155"/>
      <c r="BE82" s="141"/>
      <c r="BF82" s="113"/>
      <c r="BG82" s="157"/>
      <c r="BH82" s="157"/>
      <c r="BI82" s="157"/>
      <c r="BJ82" s="157"/>
    </row>
    <row r="83" spans="1:66" s="234" customFormat="1" ht="18.75" x14ac:dyDescent="0.3">
      <c r="A83" s="141"/>
      <c r="P83" s="191"/>
      <c r="Q83" s="191"/>
      <c r="R83" s="191"/>
      <c r="S83" s="191"/>
      <c r="T83" s="191"/>
      <c r="U83" s="191"/>
      <c r="V83" s="191"/>
      <c r="W83" s="191"/>
      <c r="X83" s="191"/>
      <c r="Y83" s="191"/>
      <c r="Z83" s="191"/>
      <c r="AA83" s="191"/>
      <c r="AB83" s="191"/>
      <c r="AC83" s="129"/>
      <c r="AD83" s="141"/>
      <c r="AE83" s="141"/>
      <c r="AF83" s="151"/>
      <c r="AG83" s="151"/>
      <c r="AH83" s="151"/>
      <c r="AI83" s="151"/>
      <c r="AJ83" s="151"/>
      <c r="AK83" s="151"/>
      <c r="AL83" s="151"/>
      <c r="AM83" s="151"/>
      <c r="AN83" s="141"/>
      <c r="AO83" s="141"/>
      <c r="AP83" s="151"/>
      <c r="AQ83" s="151"/>
      <c r="AR83" s="151"/>
      <c r="AS83" s="141"/>
      <c r="AT83" s="141"/>
      <c r="AU83" s="152"/>
      <c r="AV83" s="152"/>
      <c r="AW83" s="152"/>
      <c r="AX83" s="152"/>
      <c r="AY83" s="141"/>
      <c r="AZ83" s="141"/>
      <c r="BA83" s="151"/>
      <c r="BB83" s="151"/>
      <c r="BC83" s="151"/>
      <c r="BD83" s="151"/>
      <c r="BE83" s="141"/>
      <c r="BF83" s="113"/>
      <c r="BG83" s="153"/>
      <c r="BH83" s="153"/>
      <c r="BI83" s="153"/>
      <c r="BJ83" s="151"/>
    </row>
    <row r="84" spans="1:66" s="234" customFormat="1" ht="18.75" x14ac:dyDescent="0.3">
      <c r="A84" s="141"/>
      <c r="P84" s="191"/>
      <c r="Q84" s="191"/>
      <c r="R84" s="191"/>
      <c r="S84" s="191"/>
      <c r="T84" s="191"/>
      <c r="U84" s="191"/>
      <c r="V84" s="191"/>
      <c r="W84" s="191"/>
      <c r="X84" s="191"/>
      <c r="Y84" s="191"/>
      <c r="Z84" s="191"/>
      <c r="AA84" s="191"/>
      <c r="AB84" s="191"/>
      <c r="AC84" s="129"/>
      <c r="AD84" s="141"/>
      <c r="AE84" s="141"/>
      <c r="AF84" s="151"/>
      <c r="AG84" s="151"/>
      <c r="AH84" s="151"/>
      <c r="AI84" s="151"/>
      <c r="AJ84" s="151"/>
      <c r="AK84" s="151"/>
      <c r="AL84" s="151"/>
      <c r="AM84" s="151"/>
      <c r="AP84" s="302"/>
      <c r="AQ84" s="302"/>
      <c r="AR84" s="302"/>
      <c r="AU84" s="303"/>
      <c r="AV84" s="303"/>
      <c r="AW84" s="303"/>
      <c r="AX84" s="303"/>
      <c r="BA84" s="302"/>
      <c r="BB84" s="302"/>
      <c r="BC84" s="302"/>
      <c r="BD84" s="302"/>
      <c r="BG84" s="302"/>
      <c r="BH84" s="302"/>
      <c r="BI84" s="302"/>
      <c r="BJ84" s="302"/>
    </row>
    <row r="85" spans="1:66" s="234" customFormat="1" ht="18.75" x14ac:dyDescent="0.3">
      <c r="A85" s="14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58"/>
      <c r="AD85" s="77"/>
      <c r="AE85" s="158"/>
      <c r="AF85" s="151"/>
      <c r="AG85" s="151"/>
      <c r="AH85" s="151"/>
      <c r="AI85" s="151"/>
      <c r="AJ85" s="151"/>
      <c r="AK85" s="151"/>
      <c r="AL85" s="151"/>
      <c r="AM85" s="151"/>
      <c r="AP85" s="302"/>
      <c r="AQ85" s="302"/>
      <c r="AR85" s="302"/>
      <c r="AU85" s="303"/>
      <c r="AV85" s="303"/>
      <c r="AW85" s="303"/>
      <c r="AX85" s="303"/>
      <c r="BA85" s="302"/>
      <c r="BB85" s="302"/>
      <c r="BC85" s="302"/>
      <c r="BD85" s="302"/>
      <c r="BG85" s="302"/>
      <c r="BH85" s="302"/>
      <c r="BI85" s="302"/>
      <c r="BJ85" s="302"/>
    </row>
    <row r="86" spans="1:66" s="234" customFormat="1" x14ac:dyDescent="0.25">
      <c r="A86" s="141"/>
      <c r="P86" s="191"/>
      <c r="Q86" s="191"/>
      <c r="R86" s="191"/>
      <c r="S86" s="191"/>
      <c r="T86" s="191"/>
      <c r="U86" s="191"/>
      <c r="V86" s="191"/>
      <c r="W86" s="191"/>
      <c r="X86" s="191"/>
      <c r="Y86" s="191"/>
      <c r="Z86" s="191"/>
      <c r="AA86" s="191"/>
      <c r="AB86" s="191"/>
    </row>
    <row r="87" spans="1:66" s="234" customFormat="1" x14ac:dyDescent="0.25">
      <c r="A87" s="141"/>
      <c r="P87" s="191"/>
      <c r="Q87" s="191"/>
      <c r="R87" s="191"/>
      <c r="S87" s="191"/>
      <c r="T87" s="191"/>
      <c r="U87" s="191"/>
      <c r="V87" s="191"/>
      <c r="W87" s="191"/>
      <c r="X87" s="191"/>
      <c r="Y87" s="191"/>
      <c r="Z87" s="191"/>
      <c r="AA87" s="191"/>
      <c r="AB87" s="191"/>
    </row>
    <row r="88" spans="1:66" s="234" customFormat="1" x14ac:dyDescent="0.25">
      <c r="A88" s="141"/>
      <c r="B88" s="141"/>
      <c r="E88" s="141"/>
      <c r="H88" s="14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</row>
    <row r="89" spans="1:66" s="234" customFormat="1" x14ac:dyDescent="0.25">
      <c r="A89" s="159"/>
      <c r="B89" s="159"/>
      <c r="C89" s="141"/>
      <c r="D89" s="141"/>
      <c r="E89" s="159"/>
      <c r="F89" s="141"/>
      <c r="G89" s="141"/>
      <c r="H89" s="159"/>
      <c r="I89" s="141"/>
      <c r="J89" s="141"/>
      <c r="P89" s="191"/>
      <c r="Q89" s="191"/>
      <c r="R89" s="191"/>
      <c r="S89" s="191"/>
      <c r="T89" s="191"/>
      <c r="U89" s="191"/>
      <c r="V89" s="191"/>
      <c r="W89" s="191"/>
      <c r="X89" s="191"/>
      <c r="Y89" s="191"/>
      <c r="Z89" s="191"/>
      <c r="AA89" s="191"/>
      <c r="AB89" s="191"/>
      <c r="BL89" s="158"/>
      <c r="BM89" s="59"/>
      <c r="BN89" s="59"/>
    </row>
    <row r="90" spans="1:66" s="234" customFormat="1" ht="15.75" x14ac:dyDescent="0.25">
      <c r="A90" s="141"/>
      <c r="B90" s="141"/>
      <c r="C90" s="159"/>
      <c r="D90" s="159"/>
      <c r="E90" s="141"/>
      <c r="F90" s="159"/>
      <c r="G90" s="159"/>
      <c r="H90" s="141"/>
      <c r="I90" s="159"/>
      <c r="J90" s="159"/>
      <c r="BL90" s="304"/>
      <c r="BM90" s="160"/>
      <c r="BN90" s="160"/>
    </row>
    <row r="91" spans="1:66" s="234" customFormat="1" ht="15.75" x14ac:dyDescent="0.25">
      <c r="A91" s="141"/>
      <c r="B91" s="141"/>
      <c r="C91" s="141"/>
      <c r="D91" s="141"/>
      <c r="E91" s="141"/>
      <c r="F91" s="141"/>
      <c r="G91" s="141"/>
      <c r="H91" s="141"/>
      <c r="I91" s="141"/>
      <c r="J91" s="141"/>
      <c r="BL91" s="304"/>
      <c r="BM91" s="160"/>
      <c r="BN91" s="160"/>
    </row>
    <row r="92" spans="1:66" s="234" customFormat="1" ht="15.75" x14ac:dyDescent="0.25">
      <c r="C92" s="141"/>
      <c r="D92" s="141"/>
      <c r="F92" s="141"/>
      <c r="G92" s="141"/>
      <c r="I92" s="141"/>
      <c r="J92" s="141"/>
      <c r="BL92" s="304"/>
      <c r="BM92" s="161"/>
      <c r="BN92" s="161"/>
    </row>
    <row r="93" spans="1:66" s="234" customFormat="1" ht="15.75" x14ac:dyDescent="0.25">
      <c r="BL93" s="304"/>
      <c r="BM93" s="161"/>
      <c r="BN93" s="161"/>
    </row>
    <row r="94" spans="1:66" s="234" customFormat="1" ht="15.75" x14ac:dyDescent="0.25">
      <c r="BL94" s="304"/>
      <c r="BM94" s="160"/>
      <c r="BN94" s="160"/>
    </row>
    <row r="95" spans="1:66" s="234" customFormat="1" ht="15.75" x14ac:dyDescent="0.25">
      <c r="BL95" s="304"/>
      <c r="BM95" s="162"/>
      <c r="BN95" s="161"/>
    </row>
    <row r="96" spans="1:66" s="234" customFormat="1" ht="15.75" x14ac:dyDescent="0.25">
      <c r="BL96" s="304"/>
      <c r="BM96" s="160"/>
      <c r="BN96" s="160"/>
    </row>
    <row r="97" spans="64:66" s="234" customFormat="1" ht="23.25" customHeight="1" x14ac:dyDescent="0.25">
      <c r="BL97" s="304"/>
      <c r="BM97" s="160"/>
      <c r="BN97" s="160"/>
    </row>
    <row r="98" spans="64:66" s="234" customFormat="1" ht="31.5" customHeight="1" x14ac:dyDescent="0.25">
      <c r="BL98" s="304"/>
      <c r="BM98" s="161"/>
      <c r="BN98" s="161"/>
    </row>
    <row r="99" spans="64:66" s="234" customFormat="1" ht="15.75" x14ac:dyDescent="0.25">
      <c r="BL99" s="304"/>
      <c r="BM99" s="161"/>
      <c r="BN99" s="161"/>
    </row>
    <row r="100" spans="64:66" s="234" customFormat="1" ht="15.75" x14ac:dyDescent="0.25">
      <c r="BL100" s="304"/>
      <c r="BM100" s="161"/>
      <c r="BN100" s="161"/>
    </row>
    <row r="101" spans="64:66" s="234" customFormat="1" ht="15.75" x14ac:dyDescent="0.25">
      <c r="BL101" s="304"/>
      <c r="BM101" s="161"/>
      <c r="BN101" s="161"/>
    </row>
    <row r="102" spans="64:66" s="234" customFormat="1" ht="15.75" x14ac:dyDescent="0.25">
      <c r="BL102" s="304"/>
      <c r="BM102" s="161"/>
      <c r="BN102" s="161"/>
    </row>
    <row r="103" spans="64:66" s="234" customFormat="1" ht="15.75" x14ac:dyDescent="0.25">
      <c r="BL103" s="304"/>
      <c r="BM103" s="161"/>
      <c r="BN103" s="161"/>
    </row>
    <row r="104" spans="64:66" s="234" customFormat="1" ht="15.75" x14ac:dyDescent="0.25">
      <c r="BL104" s="304"/>
      <c r="BM104" s="162"/>
      <c r="BN104" s="161"/>
    </row>
    <row r="105" spans="64:66" s="234" customFormat="1" ht="15.75" x14ac:dyDescent="0.25">
      <c r="BL105" s="304"/>
      <c r="BM105" s="162"/>
      <c r="BN105" s="161"/>
    </row>
    <row r="106" spans="64:66" s="234" customFormat="1" ht="15.75" x14ac:dyDescent="0.25">
      <c r="BL106" s="304"/>
      <c r="BM106" s="161"/>
      <c r="BN106" s="161"/>
    </row>
    <row r="107" spans="64:66" s="234" customFormat="1" ht="15.75" x14ac:dyDescent="0.25">
      <c r="BL107" s="304"/>
      <c r="BM107" s="161"/>
      <c r="BN107" s="161"/>
    </row>
    <row r="108" spans="64:66" s="234" customFormat="1" ht="15.75" x14ac:dyDescent="0.25">
      <c r="BL108" s="304"/>
      <c r="BM108" s="161"/>
      <c r="BN108" s="161"/>
    </row>
    <row r="109" spans="64:66" s="234" customFormat="1" ht="15.75" x14ac:dyDescent="0.25">
      <c r="BL109" s="304"/>
      <c r="BM109" s="161"/>
      <c r="BN109" s="161"/>
    </row>
    <row r="110" spans="64:66" s="234" customFormat="1" x14ac:dyDescent="0.25"/>
    <row r="111" spans="64:66" s="234" customFormat="1" x14ac:dyDescent="0.25"/>
    <row r="112" spans="64:66" s="234" customFormat="1" x14ac:dyDescent="0.25"/>
    <row r="113" s="234" customFormat="1" x14ac:dyDescent="0.25"/>
    <row r="114" s="234" customFormat="1" x14ac:dyDescent="0.25"/>
    <row r="115" s="234" customFormat="1" x14ac:dyDescent="0.25"/>
    <row r="116" s="234" customFormat="1" x14ac:dyDescent="0.25"/>
    <row r="117" s="234" customFormat="1" x14ac:dyDescent="0.25"/>
    <row r="118" s="234" customFormat="1" x14ac:dyDescent="0.25"/>
    <row r="119" s="234" customFormat="1" x14ac:dyDescent="0.25"/>
    <row r="120" s="234" customFormat="1" x14ac:dyDescent="0.25"/>
    <row r="121" s="234" customFormat="1" x14ac:dyDescent="0.25"/>
    <row r="122" s="234" customFormat="1" x14ac:dyDescent="0.25"/>
    <row r="123" s="234" customFormat="1" x14ac:dyDescent="0.25"/>
    <row r="124" s="234" customFormat="1" x14ac:dyDescent="0.25"/>
    <row r="125" s="234" customFormat="1" x14ac:dyDescent="0.25"/>
    <row r="126" s="234" customFormat="1" x14ac:dyDescent="0.25"/>
    <row r="127" s="234" customFormat="1" x14ac:dyDescent="0.25"/>
    <row r="128" s="234" customFormat="1" x14ac:dyDescent="0.25"/>
    <row r="129" s="234" customFormat="1" x14ac:dyDescent="0.25"/>
    <row r="130" s="234" customFormat="1" x14ac:dyDescent="0.25"/>
    <row r="131" s="234" customFormat="1" x14ac:dyDescent="0.25"/>
    <row r="132" s="234" customFormat="1" x14ac:dyDescent="0.25"/>
    <row r="133" s="234" customFormat="1" x14ac:dyDescent="0.25"/>
    <row r="134" s="234" customFormat="1" x14ac:dyDescent="0.25"/>
    <row r="135" s="234" customFormat="1" x14ac:dyDescent="0.25"/>
    <row r="136" s="234" customFormat="1" x14ac:dyDescent="0.25"/>
    <row r="137" s="234" customFormat="1" x14ac:dyDescent="0.25"/>
    <row r="138" s="234" customFormat="1" x14ac:dyDescent="0.25"/>
    <row r="139" s="234" customFormat="1" x14ac:dyDescent="0.25"/>
    <row r="140" s="234" customFormat="1" ht="54" customHeight="1" x14ac:dyDescent="0.25"/>
    <row r="141" s="234" customFormat="1" x14ac:dyDescent="0.25"/>
    <row r="142" s="234" customFormat="1" x14ac:dyDescent="0.25"/>
    <row r="143" s="234" customFormat="1" x14ac:dyDescent="0.25"/>
    <row r="144" s="234" customFormat="1" ht="42" customHeight="1" x14ac:dyDescent="0.25"/>
    <row r="145" s="234" customFormat="1" x14ac:dyDescent="0.25"/>
    <row r="146" s="234" customFormat="1" x14ac:dyDescent="0.25"/>
    <row r="147" s="234" customFormat="1" ht="68.25" customHeight="1" x14ac:dyDescent="0.25"/>
    <row r="148" s="234" customFormat="1" x14ac:dyDescent="0.25"/>
    <row r="149" s="234" customFormat="1" x14ac:dyDescent="0.25"/>
    <row r="150" s="234" customFormat="1" x14ac:dyDescent="0.25"/>
    <row r="151" s="234" customFormat="1" x14ac:dyDescent="0.25"/>
    <row r="152" s="234" customFormat="1" x14ac:dyDescent="0.25"/>
    <row r="153" s="234" customFormat="1" x14ac:dyDescent="0.25"/>
    <row r="154" s="234" customFormat="1" x14ac:dyDescent="0.25"/>
    <row r="155" s="234" customFormat="1" x14ac:dyDescent="0.25"/>
    <row r="156" s="234" customFormat="1" x14ac:dyDescent="0.25"/>
    <row r="157" s="234" customFormat="1" x14ac:dyDescent="0.25"/>
    <row r="158" s="234" customFormat="1" x14ac:dyDescent="0.25"/>
    <row r="159" s="234" customFormat="1" x14ac:dyDescent="0.25"/>
    <row r="160" s="234" customFormat="1" x14ac:dyDescent="0.25"/>
    <row r="161" s="234" customFormat="1" x14ac:dyDescent="0.25"/>
    <row r="162" s="234" customFormat="1" x14ac:dyDescent="0.25"/>
    <row r="163" s="234" customFormat="1" x14ac:dyDescent="0.25"/>
    <row r="164" s="234" customFormat="1" x14ac:dyDescent="0.25"/>
    <row r="165" s="234" customFormat="1" x14ac:dyDescent="0.25"/>
    <row r="166" s="234" customFormat="1" x14ac:dyDescent="0.25"/>
    <row r="167" s="234" customFormat="1" x14ac:dyDescent="0.25"/>
    <row r="168" s="234" customFormat="1" x14ac:dyDescent="0.25"/>
    <row r="169" s="234" customFormat="1" x14ac:dyDescent="0.25"/>
    <row r="170" s="234" customFormat="1" x14ac:dyDescent="0.25"/>
    <row r="171" s="234" customFormat="1" x14ac:dyDescent="0.25"/>
    <row r="172" s="234" customFormat="1" x14ac:dyDescent="0.25"/>
    <row r="173" s="234" customFormat="1" x14ac:dyDescent="0.25"/>
    <row r="174" s="234" customFormat="1" x14ac:dyDescent="0.25"/>
    <row r="175" s="234" customFormat="1" x14ac:dyDescent="0.25"/>
    <row r="176" s="234" customFormat="1" x14ac:dyDescent="0.25"/>
    <row r="177" spans="3:28" s="234" customFormat="1" ht="17.25" customHeight="1" x14ac:dyDescent="0.25"/>
    <row r="178" spans="3:28" s="234" customFormat="1" x14ac:dyDescent="0.25"/>
    <row r="179" spans="3:28" s="234" customFormat="1" x14ac:dyDescent="0.25"/>
    <row r="180" spans="3:28" s="234" customFormat="1" x14ac:dyDescent="0.25"/>
    <row r="181" spans="3:28" s="234" customFormat="1" x14ac:dyDescent="0.25"/>
    <row r="182" spans="3:28" s="234" customFormat="1" ht="15.75" customHeight="1" x14ac:dyDescent="0.25"/>
    <row r="183" spans="3:28" s="234" customFormat="1" x14ac:dyDescent="0.25"/>
    <row r="184" spans="3:28" s="234" customFormat="1" ht="21.75" customHeight="1" x14ac:dyDescent="0.25"/>
    <row r="185" spans="3:28" s="234" customFormat="1" x14ac:dyDescent="0.25"/>
    <row r="186" spans="3:28" s="234" customFormat="1" x14ac:dyDescent="0.25"/>
    <row r="187" spans="3:28" s="163" customFormat="1" ht="13.5" customHeight="1" x14ac:dyDescent="0.25">
      <c r="C187" s="234"/>
      <c r="D187" s="234"/>
      <c r="F187" s="234"/>
      <c r="G187" s="234"/>
      <c r="I187" s="234"/>
      <c r="J187" s="23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64"/>
      <c r="AB187" s="164"/>
    </row>
    <row r="188" spans="3:28" s="163" customFormat="1" ht="13.5" customHeight="1" x14ac:dyDescent="0.25"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64"/>
      <c r="AB188" s="164"/>
    </row>
    <row r="189" spans="3:28" s="163" customFormat="1" ht="12.75" x14ac:dyDescent="0.25"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64"/>
      <c r="AB189" s="164"/>
    </row>
    <row r="190" spans="3:28" s="163" customFormat="1" ht="12.75" x14ac:dyDescent="0.25"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64"/>
      <c r="AB190" s="164"/>
    </row>
    <row r="191" spans="3:28" s="163" customFormat="1" ht="12.75" x14ac:dyDescent="0.25"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64"/>
      <c r="AB191" s="164"/>
    </row>
    <row r="192" spans="3:28" s="163" customFormat="1" ht="12.75" x14ac:dyDescent="0.25"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64"/>
      <c r="AB192" s="164"/>
    </row>
    <row r="193" spans="2:28" s="163" customFormat="1" ht="12.75" x14ac:dyDescent="0.25"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64"/>
      <c r="AB193" s="164"/>
    </row>
    <row r="194" spans="2:28" s="163" customFormat="1" ht="12.75" x14ac:dyDescent="0.25"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  <c r="AA194" s="164"/>
      <c r="AB194" s="164"/>
    </row>
    <row r="195" spans="2:28" s="163" customFormat="1" ht="12.75" x14ac:dyDescent="0.25"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64"/>
      <c r="AB195" s="164"/>
    </row>
    <row r="196" spans="2:28" s="164" customFormat="1" ht="39" customHeight="1" x14ac:dyDescent="0.25">
      <c r="C196" s="163"/>
      <c r="D196" s="163"/>
      <c r="F196" s="163"/>
      <c r="G196" s="163"/>
      <c r="I196" s="163"/>
      <c r="J196" s="163"/>
    </row>
    <row r="197" spans="2:28" s="163" customFormat="1" ht="12.75" x14ac:dyDescent="0.25">
      <c r="C197" s="164"/>
      <c r="D197" s="164"/>
      <c r="F197" s="164"/>
      <c r="G197" s="164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64"/>
      <c r="AB197" s="164"/>
    </row>
    <row r="198" spans="2:28" s="163" customFormat="1" ht="12.75" x14ac:dyDescent="0.25"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64"/>
      <c r="AB198" s="164"/>
    </row>
    <row r="199" spans="2:28" s="163" customFormat="1" ht="12.75" x14ac:dyDescent="0.25"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64"/>
      <c r="AB199" s="164"/>
    </row>
    <row r="200" spans="2:28" s="163" customFormat="1" ht="12.75" x14ac:dyDescent="0.25">
      <c r="K200" s="164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64"/>
      <c r="Z200" s="164"/>
      <c r="AA200" s="164"/>
      <c r="AB200" s="164"/>
    </row>
    <row r="201" spans="2:28" s="163" customFormat="1" ht="12.75" x14ac:dyDescent="0.25"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64"/>
      <c r="Z201" s="164"/>
      <c r="AA201" s="164"/>
      <c r="AB201" s="164"/>
    </row>
    <row r="202" spans="2:28" s="163" customFormat="1" ht="12.75" x14ac:dyDescent="0.25">
      <c r="K202" s="164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64"/>
      <c r="AB202" s="164"/>
    </row>
    <row r="203" spans="2:28" s="163" customFormat="1" ht="12.75" x14ac:dyDescent="0.25"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64"/>
      <c r="AB203" s="164"/>
    </row>
    <row r="204" spans="2:28" s="163" customFormat="1" ht="12.75" x14ac:dyDescent="0.25">
      <c r="K204" s="164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64"/>
      <c r="AB204" s="164"/>
    </row>
    <row r="205" spans="2:28" s="163" customFormat="1" ht="12.75" x14ac:dyDescent="0.25">
      <c r="B205" s="165"/>
      <c r="E205" s="165"/>
      <c r="H205" s="165"/>
      <c r="K205" s="164"/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64"/>
      <c r="AB205" s="164"/>
    </row>
    <row r="206" spans="2:28" s="163" customFormat="1" ht="12.75" x14ac:dyDescent="0.25">
      <c r="C206" s="165"/>
      <c r="D206" s="165"/>
      <c r="F206" s="165"/>
      <c r="G206" s="165"/>
      <c r="I206" s="165"/>
      <c r="J206" s="165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64"/>
      <c r="AB206" s="164"/>
    </row>
    <row r="207" spans="2:28" s="163" customFormat="1" ht="12.75" x14ac:dyDescent="0.25">
      <c r="K207" s="164"/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64"/>
      <c r="AB207" s="164"/>
    </row>
    <row r="208" spans="2:28" s="163" customFormat="1" ht="12.75" x14ac:dyDescent="0.25">
      <c r="I208" s="68"/>
      <c r="J208" s="68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  <c r="AA208" s="164"/>
      <c r="AB208" s="164"/>
    </row>
    <row r="209" spans="9:28" s="163" customFormat="1" ht="12.75" x14ac:dyDescent="0.25">
      <c r="I209" s="68"/>
      <c r="J209" s="68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64"/>
      <c r="AB209" s="164"/>
    </row>
    <row r="210" spans="9:28" s="163" customFormat="1" ht="12.75" x14ac:dyDescent="0.25">
      <c r="I210" s="68"/>
      <c r="J210" s="68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64"/>
      <c r="AB210" s="164"/>
    </row>
    <row r="211" spans="9:28" s="163" customFormat="1" ht="12.75" x14ac:dyDescent="0.25">
      <c r="I211" s="68"/>
      <c r="J211" s="68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  <c r="AA211" s="164"/>
      <c r="AB211" s="164"/>
    </row>
    <row r="212" spans="9:28" s="163" customFormat="1" ht="12.75" x14ac:dyDescent="0.25">
      <c r="I212" s="68"/>
      <c r="J212" s="68"/>
      <c r="K212" s="164"/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64"/>
      <c r="AB212" s="164"/>
    </row>
    <row r="213" spans="9:28" s="163" customFormat="1" ht="12.75" x14ac:dyDescent="0.25">
      <c r="I213" s="68"/>
      <c r="J213" s="68"/>
      <c r="K213" s="164"/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  <c r="AA213" s="164"/>
      <c r="AB213" s="164"/>
    </row>
    <row r="214" spans="9:28" s="163" customFormat="1" ht="12.75" x14ac:dyDescent="0.25">
      <c r="I214" s="68"/>
      <c r="J214" s="68"/>
      <c r="K214" s="164"/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64"/>
      <c r="AB214" s="164"/>
    </row>
    <row r="215" spans="9:28" s="163" customFormat="1" ht="12.75" x14ac:dyDescent="0.25">
      <c r="I215" s="68"/>
      <c r="J215" s="68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  <c r="AA215" s="164"/>
      <c r="AB215" s="164"/>
    </row>
    <row r="216" spans="9:28" s="163" customFormat="1" ht="12.75" x14ac:dyDescent="0.25">
      <c r="I216" s="68"/>
      <c r="J216" s="68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  <c r="AA216" s="164"/>
      <c r="AB216" s="164"/>
    </row>
    <row r="217" spans="9:28" s="163" customFormat="1" ht="12.75" x14ac:dyDescent="0.25">
      <c r="I217" s="68"/>
      <c r="J217" s="68"/>
      <c r="K217" s="164"/>
      <c r="L217" s="164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  <c r="AA217" s="164"/>
      <c r="AB217" s="164"/>
    </row>
    <row r="218" spans="9:28" s="163" customFormat="1" ht="12.75" x14ac:dyDescent="0.25">
      <c r="I218" s="68"/>
      <c r="J218" s="68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  <c r="AA218" s="164"/>
      <c r="AB218" s="164"/>
    </row>
    <row r="219" spans="9:28" s="163" customFormat="1" ht="12.75" x14ac:dyDescent="0.25">
      <c r="I219" s="68"/>
      <c r="J219" s="68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64"/>
      <c r="AB219" s="164"/>
    </row>
    <row r="220" spans="9:28" s="163" customFormat="1" ht="12.75" x14ac:dyDescent="0.25">
      <c r="I220" s="68"/>
      <c r="J220" s="68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64"/>
      <c r="AB220" s="164"/>
    </row>
    <row r="221" spans="9:28" s="163" customFormat="1" ht="12.75" x14ac:dyDescent="0.25">
      <c r="I221" s="68"/>
      <c r="J221" s="68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  <c r="AA221" s="164"/>
      <c r="AB221" s="164"/>
    </row>
    <row r="222" spans="9:28" s="163" customFormat="1" ht="12.75" x14ac:dyDescent="0.25">
      <c r="I222" s="68"/>
      <c r="J222" s="68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  <c r="AA222" s="164"/>
      <c r="AB222" s="164"/>
    </row>
    <row r="223" spans="9:28" s="163" customFormat="1" ht="12.75" x14ac:dyDescent="0.25">
      <c r="I223" s="68"/>
      <c r="J223" s="68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  <c r="AA223" s="164"/>
      <c r="AB223" s="164"/>
    </row>
    <row r="224" spans="9:28" s="163" customFormat="1" ht="12.75" x14ac:dyDescent="0.25">
      <c r="I224" s="68"/>
      <c r="J224" s="68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  <c r="AA224" s="164"/>
      <c r="AB224" s="164"/>
    </row>
    <row r="225" spans="9:28" s="163" customFormat="1" ht="12.75" x14ac:dyDescent="0.25">
      <c r="I225" s="68"/>
      <c r="J225" s="68"/>
      <c r="K225" s="164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64"/>
      <c r="AB225" s="164"/>
    </row>
    <row r="226" spans="9:28" s="163" customFormat="1" ht="12.75" x14ac:dyDescent="0.25">
      <c r="I226" s="68"/>
      <c r="J226" s="68"/>
      <c r="K226" s="164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  <c r="AA226" s="164"/>
      <c r="AB226" s="164"/>
    </row>
    <row r="227" spans="9:28" s="163" customFormat="1" ht="12.75" x14ac:dyDescent="0.25">
      <c r="I227" s="68"/>
      <c r="J227" s="68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64"/>
      <c r="AB227" s="164"/>
    </row>
    <row r="228" spans="9:28" s="163" customFormat="1" ht="12.75" x14ac:dyDescent="0.25">
      <c r="I228" s="68"/>
      <c r="J228" s="68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64"/>
      <c r="AB228" s="164"/>
    </row>
    <row r="229" spans="9:28" s="163" customFormat="1" ht="12.75" x14ac:dyDescent="0.25">
      <c r="I229" s="68"/>
      <c r="J229" s="68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64"/>
      <c r="AB229" s="164"/>
    </row>
    <row r="230" spans="9:28" s="163" customFormat="1" ht="12.75" x14ac:dyDescent="0.25">
      <c r="I230" s="68"/>
      <c r="J230" s="68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  <c r="AA230" s="164"/>
      <c r="AB230" s="164"/>
    </row>
    <row r="231" spans="9:28" s="163" customFormat="1" ht="12.75" x14ac:dyDescent="0.25">
      <c r="I231" s="68"/>
      <c r="J231" s="68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  <c r="AA231" s="164"/>
      <c r="AB231" s="164"/>
    </row>
    <row r="232" spans="9:28" s="163" customFormat="1" ht="12.75" x14ac:dyDescent="0.25">
      <c r="I232" s="68"/>
      <c r="J232" s="68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64"/>
      <c r="AB232" s="164"/>
    </row>
    <row r="233" spans="9:28" s="163" customFormat="1" ht="12.75" x14ac:dyDescent="0.25">
      <c r="I233" s="68"/>
      <c r="J233" s="68"/>
      <c r="K233" s="164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  <c r="AA233" s="164"/>
      <c r="AB233" s="164"/>
    </row>
    <row r="234" spans="9:28" s="163" customFormat="1" ht="12.75" x14ac:dyDescent="0.25">
      <c r="I234" s="68"/>
      <c r="J234" s="68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64"/>
      <c r="AB234" s="164"/>
    </row>
    <row r="235" spans="9:28" s="163" customFormat="1" ht="12.75" x14ac:dyDescent="0.25">
      <c r="I235" s="68"/>
      <c r="J235" s="68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64"/>
      <c r="AB235" s="164"/>
    </row>
    <row r="236" spans="9:28" s="163" customFormat="1" ht="12.75" x14ac:dyDescent="0.25">
      <c r="I236" s="68"/>
      <c r="J236" s="68"/>
      <c r="K236" s="164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64"/>
      <c r="AB236" s="164"/>
    </row>
    <row r="237" spans="9:28" s="163" customFormat="1" ht="12.75" x14ac:dyDescent="0.25">
      <c r="I237" s="68"/>
      <c r="J237" s="68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</row>
    <row r="238" spans="9:28" s="163" customFormat="1" ht="12.75" x14ac:dyDescent="0.25">
      <c r="I238" s="68"/>
      <c r="J238" s="68"/>
      <c r="K238" s="164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  <c r="AA238" s="164"/>
      <c r="AB238" s="164"/>
    </row>
    <row r="239" spans="9:28" s="163" customFormat="1" ht="12.75" x14ac:dyDescent="0.25">
      <c r="I239" s="68"/>
      <c r="J239" s="68"/>
      <c r="K239" s="164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64"/>
      <c r="AB239" s="164"/>
    </row>
    <row r="240" spans="9:28" s="163" customFormat="1" ht="12.75" x14ac:dyDescent="0.25">
      <c r="I240" s="68"/>
      <c r="J240" s="68"/>
      <c r="K240" s="164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  <c r="AA240" s="164"/>
      <c r="AB240" s="164"/>
    </row>
    <row r="241" spans="3:28" s="163" customFormat="1" ht="12.75" x14ac:dyDescent="0.25">
      <c r="I241" s="68"/>
      <c r="J241" s="68"/>
      <c r="K241" s="164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64"/>
      <c r="AB241" s="164"/>
    </row>
    <row r="242" spans="3:28" s="163" customFormat="1" ht="12.75" x14ac:dyDescent="0.25">
      <c r="I242" s="68"/>
      <c r="J242" s="68"/>
      <c r="K242" s="164"/>
      <c r="L242" s="164"/>
      <c r="M242" s="164"/>
      <c r="N242" s="164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64"/>
      <c r="Z242" s="164"/>
      <c r="AA242" s="164"/>
      <c r="AB242" s="164"/>
    </row>
    <row r="243" spans="3:28" s="163" customFormat="1" ht="12.75" x14ac:dyDescent="0.25">
      <c r="I243" s="68"/>
      <c r="J243" s="68"/>
      <c r="K243" s="164"/>
      <c r="L243" s="164"/>
      <c r="M243" s="164"/>
      <c r="N243" s="164"/>
      <c r="O243" s="164"/>
      <c r="P243" s="164"/>
      <c r="Q243" s="164"/>
      <c r="R243" s="164"/>
      <c r="S243" s="164"/>
      <c r="T243" s="164"/>
      <c r="U243" s="164"/>
      <c r="V243" s="164"/>
      <c r="W243" s="164"/>
      <c r="X243" s="164"/>
      <c r="Y243" s="164"/>
      <c r="Z243" s="164"/>
      <c r="AA243" s="164"/>
      <c r="AB243" s="164"/>
    </row>
    <row r="244" spans="3:28" s="163" customFormat="1" ht="12.75" x14ac:dyDescent="0.25">
      <c r="I244" s="68"/>
      <c r="J244" s="68"/>
      <c r="K244" s="164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/>
      <c r="W244" s="164"/>
      <c r="X244" s="164"/>
      <c r="Y244" s="164"/>
      <c r="Z244" s="164"/>
      <c r="AA244" s="164"/>
      <c r="AB244" s="164"/>
    </row>
    <row r="245" spans="3:28" s="163" customFormat="1" ht="12.75" x14ac:dyDescent="0.25">
      <c r="I245" s="68"/>
      <c r="J245" s="68"/>
      <c r="K245" s="164"/>
      <c r="L245" s="164"/>
      <c r="M245" s="164"/>
      <c r="N245" s="164"/>
      <c r="O245" s="164"/>
      <c r="P245" s="164"/>
      <c r="Q245" s="164"/>
      <c r="R245" s="164"/>
      <c r="S245" s="164"/>
      <c r="T245" s="164"/>
      <c r="U245" s="164"/>
      <c r="V245" s="164"/>
      <c r="W245" s="164"/>
      <c r="X245" s="164"/>
      <c r="Y245" s="164"/>
      <c r="Z245" s="164"/>
      <c r="AA245" s="164"/>
      <c r="AB245" s="164"/>
    </row>
    <row r="246" spans="3:28" s="163" customFormat="1" ht="12.75" x14ac:dyDescent="0.25">
      <c r="I246" s="68"/>
      <c r="J246" s="68"/>
      <c r="K246" s="164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/>
      <c r="W246" s="164"/>
      <c r="X246" s="164"/>
      <c r="Y246" s="164"/>
      <c r="Z246" s="164"/>
      <c r="AA246" s="164"/>
      <c r="AB246" s="164"/>
    </row>
    <row r="247" spans="3:28" s="163" customFormat="1" ht="34.5" customHeight="1" x14ac:dyDescent="0.25">
      <c r="I247" s="68"/>
      <c r="J247" s="68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64"/>
      <c r="Z247" s="164"/>
      <c r="AA247" s="164"/>
      <c r="AB247" s="164"/>
    </row>
    <row r="248" spans="3:28" s="163" customFormat="1" ht="18.75" customHeight="1" x14ac:dyDescent="0.25">
      <c r="I248" s="68"/>
      <c r="J248" s="68"/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/>
      <c r="W248" s="164"/>
      <c r="X248" s="164"/>
      <c r="Y248" s="164"/>
      <c r="Z248" s="164"/>
      <c r="AA248" s="164"/>
      <c r="AB248" s="164"/>
    </row>
    <row r="249" spans="3:28" s="163" customFormat="1" ht="15.75" customHeight="1" x14ac:dyDescent="0.25">
      <c r="I249" s="68"/>
      <c r="J249" s="68"/>
      <c r="K249" s="164"/>
      <c r="L249" s="164"/>
      <c r="M249" s="164"/>
      <c r="N249" s="164"/>
      <c r="O249" s="164"/>
      <c r="P249" s="164"/>
      <c r="Q249" s="164"/>
      <c r="R249" s="164"/>
      <c r="S249" s="164"/>
      <c r="T249" s="164"/>
      <c r="U249" s="164"/>
      <c r="V249" s="164"/>
      <c r="W249" s="164"/>
      <c r="X249" s="164"/>
      <c r="Y249" s="164"/>
      <c r="Z249" s="164"/>
      <c r="AA249" s="164"/>
      <c r="AB249" s="164"/>
    </row>
    <row r="250" spans="3:28" s="163" customFormat="1" ht="15" customHeight="1" x14ac:dyDescent="0.25">
      <c r="I250" s="68"/>
      <c r="J250" s="68"/>
      <c r="K250" s="164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/>
      <c r="W250" s="164"/>
      <c r="X250" s="164"/>
      <c r="Y250" s="164"/>
      <c r="Z250" s="164"/>
      <c r="AA250" s="164"/>
      <c r="AB250" s="164"/>
    </row>
    <row r="251" spans="3:28" s="163" customFormat="1" ht="15" customHeight="1" x14ac:dyDescent="0.25">
      <c r="I251" s="68"/>
      <c r="J251" s="68"/>
      <c r="K251" s="164"/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/>
      <c r="W251" s="164"/>
      <c r="X251" s="164"/>
      <c r="Y251" s="164"/>
      <c r="Z251" s="164"/>
      <c r="AA251" s="164"/>
      <c r="AB251" s="164"/>
    </row>
    <row r="252" spans="3:28" s="163" customFormat="1" ht="15" customHeight="1" x14ac:dyDescent="0.25">
      <c r="I252" s="68"/>
      <c r="J252" s="68"/>
      <c r="K252" s="164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64"/>
      <c r="Y252" s="164"/>
      <c r="Z252" s="164"/>
      <c r="AA252" s="164"/>
      <c r="AB252" s="164"/>
    </row>
    <row r="253" spans="3:28" s="163" customFormat="1" ht="15" customHeight="1" x14ac:dyDescent="0.25">
      <c r="I253" s="68"/>
      <c r="J253" s="68"/>
      <c r="K253" s="164"/>
      <c r="L253" s="164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/>
      <c r="W253" s="164"/>
      <c r="X253" s="164"/>
      <c r="Y253" s="164"/>
      <c r="Z253" s="164"/>
      <c r="AA253" s="164"/>
      <c r="AB253" s="164"/>
    </row>
    <row r="254" spans="3:28" s="163" customFormat="1" ht="12.75" x14ac:dyDescent="0.25">
      <c r="I254" s="68"/>
      <c r="J254" s="68"/>
      <c r="K254" s="164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  <c r="Z254" s="164"/>
      <c r="AA254" s="164"/>
      <c r="AB254" s="164"/>
    </row>
    <row r="255" spans="3:28" x14ac:dyDescent="0.25">
      <c r="C255" s="163"/>
      <c r="D255" s="163"/>
      <c r="F255" s="163"/>
      <c r="G255" s="163"/>
      <c r="I255" s="68"/>
      <c r="J255" s="68"/>
    </row>
    <row r="256" spans="3:28" x14ac:dyDescent="0.25">
      <c r="I256" s="174"/>
      <c r="J256" s="174"/>
    </row>
  </sheetData>
  <sheetProtection algorithmName="SHA-512" hashValue="7KT8MLaT2HImdM5/B+2O9VuYrLC+v7i2Bl202UE7dHb5/HaKEkGaTNeqn6y8j1qlzAWmgpkaTZJPmURz9A3SpQ==" saltValue="6UVtUc8v9F+EaRefNeRm6Q==" spinCount="100000" sheet="1" objects="1" scenarios="1"/>
  <mergeCells count="99">
    <mergeCell ref="C4:J4"/>
    <mergeCell ref="A4:B4"/>
    <mergeCell ref="C3:J3"/>
    <mergeCell ref="A3:B3"/>
    <mergeCell ref="N2:N3"/>
    <mergeCell ref="M2:M4"/>
    <mergeCell ref="AY69:BD73"/>
    <mergeCell ref="BE69:BJ73"/>
    <mergeCell ref="M7:N7"/>
    <mergeCell ref="E7:G7"/>
    <mergeCell ref="B7:D7"/>
    <mergeCell ref="G56:H56"/>
    <mergeCell ref="F57:J60"/>
    <mergeCell ref="F63:G63"/>
    <mergeCell ref="AN69:AR71"/>
    <mergeCell ref="AS69:AX74"/>
    <mergeCell ref="A45:C45"/>
    <mergeCell ref="A46:C46"/>
    <mergeCell ref="G51:H51"/>
    <mergeCell ref="AD30:AD32"/>
    <mergeCell ref="AE30:AE32"/>
    <mergeCell ref="A37:J37"/>
    <mergeCell ref="A6:J6"/>
    <mergeCell ref="M5:M6"/>
    <mergeCell ref="A5:J5"/>
    <mergeCell ref="B11:D11"/>
    <mergeCell ref="G54:H54"/>
    <mergeCell ref="A52:C52"/>
    <mergeCell ref="E52:F52"/>
    <mergeCell ref="G52:H52"/>
    <mergeCell ref="I52:J52"/>
    <mergeCell ref="A53:C53"/>
    <mergeCell ref="E53:F53"/>
    <mergeCell ref="G53:H53"/>
    <mergeCell ref="I53:J53"/>
    <mergeCell ref="A42:C42"/>
    <mergeCell ref="A43:C43"/>
    <mergeCell ref="A44:C44"/>
    <mergeCell ref="AD39:AD41"/>
    <mergeCell ref="AE39:AE41"/>
    <mergeCell ref="A40:C40"/>
    <mergeCell ref="A41:C41"/>
    <mergeCell ref="B26:D26"/>
    <mergeCell ref="E26:G26"/>
    <mergeCell ref="H26:J26"/>
    <mergeCell ref="A27:A28"/>
    <mergeCell ref="B27:B28"/>
    <mergeCell ref="E27:E28"/>
    <mergeCell ref="H27:H28"/>
    <mergeCell ref="B25:D25"/>
    <mergeCell ref="E25:G25"/>
    <mergeCell ref="H25:J25"/>
    <mergeCell ref="L18:L21"/>
    <mergeCell ref="M18:M20"/>
    <mergeCell ref="M23:N23"/>
    <mergeCell ref="B24:D24"/>
    <mergeCell ref="E24:G24"/>
    <mergeCell ref="H24:J24"/>
    <mergeCell ref="M24:N24"/>
    <mergeCell ref="Q18:Q21"/>
    <mergeCell ref="A22:J22"/>
    <mergeCell ref="L22:L24"/>
    <mergeCell ref="M22:N22"/>
    <mergeCell ref="Q22:Q24"/>
    <mergeCell ref="B23:D23"/>
    <mergeCell ref="E23:G23"/>
    <mergeCell ref="H23:J23"/>
    <mergeCell ref="Q12:Q13"/>
    <mergeCell ref="M13:N13"/>
    <mergeCell ref="L14:L17"/>
    <mergeCell ref="M14:N14"/>
    <mergeCell ref="Q14:Q17"/>
    <mergeCell ref="M15:N15"/>
    <mergeCell ref="M16:N16"/>
    <mergeCell ref="M17:N17"/>
    <mergeCell ref="H10:J10"/>
    <mergeCell ref="M10:N10"/>
    <mergeCell ref="A12:A13"/>
    <mergeCell ref="B12:B13"/>
    <mergeCell ref="E12:E13"/>
    <mergeCell ref="H12:H13"/>
    <mergeCell ref="L12:L13"/>
    <mergeCell ref="M12:N12"/>
    <mergeCell ref="Q2:Q10"/>
    <mergeCell ref="A1:J1"/>
    <mergeCell ref="A2:B2"/>
    <mergeCell ref="C2:J2"/>
    <mergeCell ref="L2:L10"/>
    <mergeCell ref="H7:J7"/>
    <mergeCell ref="B8:D8"/>
    <mergeCell ref="E8:G8"/>
    <mergeCell ref="H8:J8"/>
    <mergeCell ref="M8:N8"/>
    <mergeCell ref="B9:D9"/>
    <mergeCell ref="E9:G9"/>
    <mergeCell ref="H9:J9"/>
    <mergeCell ref="M9:N9"/>
    <mergeCell ref="B10:D10"/>
    <mergeCell ref="E10:G10"/>
  </mergeCells>
  <dataValidations count="10">
    <dataValidation type="list" allowBlank="1" showInputMessage="1" showErrorMessage="1" sqref="E59" xr:uid="{6F12D91C-A3DD-4E78-BBAD-90F17AC4EABB}">
      <formula1>$AJ$320:$AJ$327</formula1>
    </dataValidation>
    <dataValidation type="list" allowBlank="1" showInputMessage="1" showErrorMessage="1" sqref="K25" xr:uid="{769193B7-1FF7-41D7-9089-69A5B8F7DFE0}">
      <formula1>OFFSET($BL$89,MATCH(K$24,$BK$90:$BK$109,0),0,COUNTIF($BK$90:$BK$109,K$24),1)</formula1>
    </dataValidation>
    <dataValidation type="list" allowBlank="1" showInputMessage="1" showErrorMessage="1" sqref="B8:J8 B24:J24" xr:uid="{23BFBD5A-5A95-4BFE-AF44-9B4B87B4369E}">
      <formula1>$AH$4:$AH$8</formula1>
    </dataValidation>
    <dataValidation type="list" allowBlank="1" showInputMessage="1" showErrorMessage="1" sqref="AB24 P24 K24 P9 AB8" xr:uid="{CDC3B396-D4A9-428A-A012-006767669A88}">
      <formula1>$BL$82:$BL$83</formula1>
    </dataValidation>
    <dataValidation type="list" allowBlank="1" showInputMessage="1" showErrorMessage="1" sqref="I19" xr:uid="{5F702402-285E-42BD-9713-859436D38322}">
      <formula1>#REF!</formula1>
    </dataValidation>
    <dataValidation type="list" allowBlank="1" showInputMessage="1" showErrorMessage="1" sqref="B25:J25" xr:uid="{FD03B9F0-4221-4969-AF3B-F9EE122461CC}">
      <formula1>OFFSET($AD$2,MATCH(B$24,$AC$3:$AC$29,0),0,COUNTIF($AC$3:$AC$29,B$24),1)</formula1>
    </dataValidation>
    <dataValidation type="list" allowBlank="1" showInputMessage="1" showErrorMessage="1" sqref="B9:J9" xr:uid="{89AE3A7E-8978-486F-8473-B19274DC079F}">
      <formula1>OFFSET($AD$2,MATCH(B$8,$AC$3:$AC$29,0),0,COUNTIF($AC$3:$AC$29,B$8),1)</formula1>
    </dataValidation>
    <dataValidation type="list" allowBlank="1" showInputMessage="1" showErrorMessage="1" sqref="AB9" xr:uid="{F803C091-43FB-4E40-AF76-8D4D6B507C10}">
      <formula1>OFFSET($BL$89,MATCH(AB$8,$BK$90:$BK$109,0),0,COUNTIF($BK$90:$BK$109,AB$8),1)</formula1>
    </dataValidation>
    <dataValidation type="list" allowBlank="1" showInputMessage="1" showErrorMessage="1" sqref="B26:J26" xr:uid="{984C7A4C-D1FC-445F-8714-6429102D6F2F}">
      <formula1>OFFSET($P$1,MATCH(B$24,$O$2:$O$24,0),0,COUNTIF($O$2:$O$24,B$24),1)</formula1>
    </dataValidation>
    <dataValidation type="list" allowBlank="1" showInputMessage="1" showErrorMessage="1" sqref="C10:D10 E10:J11 B10" xr:uid="{87DC6264-864D-4517-B9B7-B48075E2ED14}">
      <formula1>OFFSET($P$1,MATCH(B$8,$O$2:$O$24,0),0,COUNTIF($O$2:$O$24,B$8),1)</formula1>
    </dataValidation>
  </dataValidations>
  <pageMargins left="0.39370078740157483" right="0" top="0" bottom="0" header="0" footer="0"/>
  <pageSetup paperSize="9" scale="3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EE</vt:lpstr>
      <vt:lpstr>EE!Obszar_wydruku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Kowalkowska</dc:creator>
  <cp:lastModifiedBy>Agnieszka Kowalkowska</cp:lastModifiedBy>
  <dcterms:created xsi:type="dcterms:W3CDTF">2023-05-10T06:21:16Z</dcterms:created>
  <dcterms:modified xsi:type="dcterms:W3CDTF">2023-05-10T06:39:10Z</dcterms:modified>
</cp:coreProperties>
</file>